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Ex1.xml" ContentType="application/vnd.ms-office.chartex+xml"/>
  <Override PartName="/xl/charts/style5.xml" ContentType="application/vnd.ms-office.chartstyle+xml"/>
  <Override PartName="/xl/charts/colors5.xml" ContentType="application/vnd.ms-office.chartcolorstyle+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webextensions/webextension1.xml" ContentType="application/vnd.ms-office.webextension+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2"/>
  <workbookPr hidePivotFieldList="1" defaultThemeVersion="166925"/>
  <mc:AlternateContent xmlns:mc="http://schemas.openxmlformats.org/markup-compatibility/2006">
    <mc:Choice Requires="x15">
      <x15ac:absPath xmlns:x15ac="http://schemas.microsoft.com/office/spreadsheetml/2010/11/ac" url="/Users/mariodryas/Desktop/Important/Businesses/Websites/MarioDryas/Portfolio 10/"/>
    </mc:Choice>
  </mc:AlternateContent>
  <xr:revisionPtr revIDLastSave="0" documentId="13_ncr:1_{F00FB147-F73D-5944-B89D-48F7326A0EA8}" xr6:coauthVersionLast="47" xr6:coauthVersionMax="47" xr10:uidLastSave="{00000000-0000-0000-0000-000000000000}"/>
  <bookViews>
    <workbookView xWindow="0" yWindow="500" windowWidth="33600" windowHeight="19020" activeTab="3" xr2:uid="{91EFB3B3-B45C-BC47-B159-0DC5DB398617}"/>
  </bookViews>
  <sheets>
    <sheet name="Dashboard" sheetId="20" r:id="rId1"/>
    <sheet name="Compound Interest Calc" sheetId="6" r:id="rId2"/>
    <sheet name="Sheet2" sheetId="16" state="hidden" r:id="rId3"/>
    <sheet name="Income Tax Calc" sheetId="22" r:id="rId4"/>
    <sheet name="Tracker" sheetId="14" r:id="rId5"/>
    <sheet name="Pivot Tables" sheetId="18" r:id="rId6"/>
  </sheets>
  <definedNames>
    <definedName name="_xlchart.v1.0" hidden="1">'Pivot Tables'!$Y$5:$Y$16</definedName>
    <definedName name="_xlchart.v1.1" hidden="1">'Pivot Tables'!$Z$5:$Z$16</definedName>
    <definedName name="Slicer_Category1">#N/A</definedName>
    <definedName name="Slicer_Years__Date">#N/A</definedName>
  </definedNames>
  <calcPr calcId="191029"/>
  <pivotCaches>
    <pivotCache cacheId="100" r:id="rId7"/>
  </pivotCaches>
  <extLst>
    <ext xmlns:x14="http://schemas.microsoft.com/office/spreadsheetml/2009/9/main" uri="{BBE1A952-AA13-448e-AADC-164F8A28A991}">
      <x14:slicerCaches>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M24" i="20" l="1"/>
  <c r="L23" i="22"/>
  <c r="E23" i="22"/>
  <c r="L22" i="22"/>
  <c r="E22" i="22"/>
  <c r="E21" i="22"/>
  <c r="U8" i="22"/>
  <c r="T8" i="22"/>
  <c r="S8" i="22"/>
  <c r="R8" i="22"/>
  <c r="L6" i="22"/>
  <c r="E7" i="22" s="1"/>
  <c r="D17" i="22" s="1"/>
  <c r="F3" i="6"/>
  <c r="F6" i="6" a="1"/>
  <c r="F6" i="6" s="1"/>
  <c r="F4" i="6" a="1"/>
  <c r="F4" i="6" s="1"/>
  <c r="M32" i="20"/>
  <c r="L7" i="22" l="1"/>
  <c r="R22" i="22" s="1"/>
  <c r="Q22" i="22"/>
  <c r="Q13" i="22"/>
  <c r="S13" i="22" s="1"/>
  <c r="T13" i="22" s="1"/>
  <c r="K19" i="22"/>
  <c r="K23" i="22"/>
  <c r="M23" i="22" s="1"/>
  <c r="E8" i="22"/>
  <c r="E9" i="22" s="1"/>
  <c r="D18" i="22" s="1"/>
  <c r="C26" i="22" s="1"/>
  <c r="D21" i="22" s="1"/>
  <c r="M38" i="20"/>
  <c r="F50" i="6" a="1"/>
  <c r="F50" i="6" s="1"/>
  <c r="F61" i="6" a="1"/>
  <c r="F61" i="6" s="1"/>
  <c r="F62" i="6" a="1"/>
  <c r="F62" i="6" s="1"/>
  <c r="F51" i="6" a="1"/>
  <c r="F51" i="6" s="1"/>
  <c r="F52" i="6" a="1"/>
  <c r="F52" i="6" s="1"/>
  <c r="F53" i="6" a="1"/>
  <c r="F53" i="6" s="1"/>
  <c r="F54" i="6" a="1"/>
  <c r="F54" i="6" s="1"/>
  <c r="F55" i="6" a="1"/>
  <c r="F55" i="6" s="1"/>
  <c r="F56" i="6" a="1"/>
  <c r="F56" i="6" s="1"/>
  <c r="F57" i="6" a="1"/>
  <c r="F57" i="6" s="1"/>
  <c r="F58" i="6" a="1"/>
  <c r="F58" i="6" s="1"/>
  <c r="F59" i="6" a="1"/>
  <c r="F59" i="6" s="1"/>
  <c r="F60" i="6" a="1"/>
  <c r="F60" i="6" s="1"/>
  <c r="F39" i="6" a="1"/>
  <c r="F39" i="6" s="1"/>
  <c r="F40" i="6" a="1"/>
  <c r="F40" i="6" s="1"/>
  <c r="F41" i="6" a="1"/>
  <c r="F41" i="6" s="1"/>
  <c r="F42" i="6" a="1"/>
  <c r="F42" i="6" s="1"/>
  <c r="F43" i="6" a="1"/>
  <c r="F43" i="6" s="1"/>
  <c r="F44" i="6" a="1"/>
  <c r="F44" i="6" s="1"/>
  <c r="F45" i="6" a="1"/>
  <c r="F45" i="6" s="1"/>
  <c r="F46" i="6" a="1"/>
  <c r="F46" i="6" s="1"/>
  <c r="F47" i="6" a="1"/>
  <c r="F47" i="6" s="1"/>
  <c r="F48" i="6" a="1"/>
  <c r="F48" i="6" s="1"/>
  <c r="F49" i="6" a="1"/>
  <c r="F49" i="6" s="1"/>
  <c r="E4" i="6"/>
  <c r="F5" i="6" a="1"/>
  <c r="F5" i="6" s="1"/>
  <c r="F10" i="6" a="1"/>
  <c r="F10" i="6" s="1"/>
  <c r="F7" i="6" a="1"/>
  <c r="F7" i="6" s="1"/>
  <c r="F8" i="6" a="1"/>
  <c r="F8" i="6" s="1"/>
  <c r="F9" i="6" a="1"/>
  <c r="F9" i="6" s="1"/>
  <c r="F11" i="6" a="1"/>
  <c r="F11" i="6" s="1"/>
  <c r="F12" i="6" a="1"/>
  <c r="F12" i="6" s="1"/>
  <c r="F13" i="6" a="1"/>
  <c r="F13" i="6" s="1"/>
  <c r="F14" i="6" a="1"/>
  <c r="F14" i="6" s="1"/>
  <c r="F15" i="6" a="1"/>
  <c r="F15" i="6" s="1"/>
  <c r="F16" i="6" a="1"/>
  <c r="F16" i="6" s="1"/>
  <c r="F17" i="6" a="1"/>
  <c r="F17" i="6" s="1"/>
  <c r="F18" i="6" a="1"/>
  <c r="F18" i="6" s="1"/>
  <c r="F19" i="6" a="1"/>
  <c r="F19" i="6" s="1"/>
  <c r="F20" i="6" a="1"/>
  <c r="F20" i="6" s="1"/>
  <c r="F21" i="6" a="1"/>
  <c r="F21" i="6" s="1"/>
  <c r="F22" i="6" a="1"/>
  <c r="F22" i="6" s="1"/>
  <c r="F23" i="6" a="1"/>
  <c r="F23" i="6" s="1"/>
  <c r="F24" i="6" a="1"/>
  <c r="F24" i="6" s="1"/>
  <c r="F25" i="6" a="1"/>
  <c r="F25" i="6" s="1"/>
  <c r="F26" i="6" a="1"/>
  <c r="F26" i="6" s="1"/>
  <c r="F27" i="6" a="1"/>
  <c r="F27" i="6" s="1"/>
  <c r="F28" i="6" a="1"/>
  <c r="F28" i="6" s="1"/>
  <c r="F29" i="6" a="1"/>
  <c r="F29" i="6" s="1"/>
  <c r="F30" i="6" a="1"/>
  <c r="F30" i="6" s="1"/>
  <c r="F31" i="6" a="1"/>
  <c r="F31" i="6" s="1"/>
  <c r="F32" i="6" a="1"/>
  <c r="F32" i="6" s="1"/>
  <c r="F33" i="6" a="1"/>
  <c r="F33" i="6" s="1"/>
  <c r="F34" i="6" a="1"/>
  <c r="F34" i="6" s="1"/>
  <c r="F35" i="6" a="1"/>
  <c r="F35" i="6" s="1"/>
  <c r="F36" i="6" a="1"/>
  <c r="F36" i="6" s="1"/>
  <c r="F37" i="6" a="1"/>
  <c r="F37" i="6" s="1"/>
  <c r="F38" i="6" a="1"/>
  <c r="F38" i="6" s="1"/>
  <c r="G4" i="6"/>
  <c r="R24" i="22" l="1"/>
  <c r="Q24" i="22"/>
  <c r="K22" i="22"/>
  <c r="M22" i="22" s="1"/>
  <c r="J26" i="22" s="1"/>
  <c r="F21" i="22"/>
  <c r="D23" i="22"/>
  <c r="F23" i="22" s="1"/>
  <c r="H4" i="6"/>
  <c r="E5" i="6" s="1"/>
  <c r="D22" i="22" l="1"/>
  <c r="F22" i="22" s="1"/>
  <c r="D26" i="22" s="1"/>
  <c r="E26" i="22" s="1"/>
  <c r="K26" i="22"/>
  <c r="R26" i="22" s="1"/>
  <c r="Q26" i="22"/>
  <c r="G5" i="6"/>
  <c r="H5" i="6" s="1"/>
  <c r="E6" i="6" s="1"/>
  <c r="Q20" i="22" l="1"/>
  <c r="M26" i="20" s="1"/>
  <c r="G6" i="6"/>
  <c r="H6" i="6" s="1"/>
  <c r="E7" i="6" s="1"/>
  <c r="R20" i="22" l="1"/>
  <c r="M28" i="20" s="1"/>
  <c r="G7" i="6"/>
  <c r="H7" i="6" s="1"/>
  <c r="E8" i="6" s="1"/>
  <c r="G8" i="6" l="1"/>
  <c r="H8" i="6" s="1"/>
  <c r="E9" i="6" s="1"/>
  <c r="G9" i="6" l="1"/>
  <c r="H9" i="6" s="1"/>
  <c r="E10" i="6" s="1"/>
  <c r="G10" i="6" l="1"/>
  <c r="H10" i="6" s="1"/>
  <c r="E11" i="6" s="1"/>
  <c r="G11" i="6" l="1"/>
  <c r="H11" i="6" s="1"/>
  <c r="E12" i="6" s="1"/>
  <c r="G12" i="6" l="1"/>
  <c r="H12" i="6" s="1"/>
  <c r="E13" i="6" s="1"/>
  <c r="G13" i="6" l="1"/>
  <c r="H13" i="6" s="1"/>
  <c r="E14" i="6" s="1"/>
  <c r="G14" i="6"/>
  <c r="H14" i="6" s="1"/>
  <c r="E15" i="6" s="1"/>
  <c r="G15" i="6" l="1"/>
  <c r="H15" i="6" s="1"/>
  <c r="E16" i="6" s="1"/>
  <c r="G16" i="6" l="1"/>
  <c r="H16" i="6" s="1"/>
  <c r="E17" i="6" s="1"/>
  <c r="G17" i="6" l="1"/>
  <c r="H17" i="6" s="1"/>
  <c r="E18" i="6" s="1"/>
  <c r="G18" i="6" l="1"/>
  <c r="H18" i="6" s="1"/>
  <c r="G19" i="6" l="1"/>
  <c r="H19" i="6" s="1"/>
  <c r="E20" i="6" s="1"/>
  <c r="E19" i="6"/>
  <c r="G20" i="6" l="1"/>
  <c r="H20" i="6" s="1"/>
  <c r="E21" i="6" s="1"/>
  <c r="G21" i="6" l="1"/>
  <c r="H21" i="6" s="1"/>
  <c r="E22" i="6" s="1"/>
  <c r="G22" i="6" l="1"/>
  <c r="H22" i="6" s="1"/>
  <c r="E23" i="6" s="1"/>
  <c r="G23" i="6" l="1"/>
  <c r="H23" i="6" s="1"/>
  <c r="E24" i="6" s="1"/>
  <c r="G24" i="6" l="1"/>
  <c r="H24" i="6" s="1"/>
  <c r="E25" i="6" s="1"/>
  <c r="G25" i="6" l="1"/>
  <c r="H25" i="6" s="1"/>
  <c r="E26" i="6" s="1"/>
  <c r="G26" i="6" l="1"/>
  <c r="H26" i="6" s="1"/>
  <c r="E27" i="6" s="1"/>
  <c r="G27" i="6" l="1"/>
  <c r="H27" i="6" s="1"/>
  <c r="E28" i="6" s="1"/>
  <c r="G28" i="6" l="1"/>
  <c r="H28" i="6" s="1"/>
  <c r="E29" i="6" s="1"/>
  <c r="G29" i="6" l="1"/>
  <c r="H29" i="6" s="1"/>
  <c r="E30" i="6" s="1"/>
  <c r="G30" i="6" l="1"/>
  <c r="H30" i="6" s="1"/>
  <c r="E31" i="6" s="1"/>
  <c r="G31" i="6" l="1"/>
  <c r="H31" i="6" s="1"/>
  <c r="G32" i="6" s="1"/>
  <c r="H32" i="6" s="1"/>
  <c r="E32" i="6" l="1"/>
  <c r="G33" i="6"/>
  <c r="H33" i="6" s="1"/>
  <c r="E34" i="6" s="1"/>
  <c r="E33" i="6"/>
  <c r="G34" i="6" l="1"/>
  <c r="H34" i="6" s="1"/>
  <c r="E35" i="6" s="1"/>
  <c r="G35" i="6" l="1"/>
  <c r="H35" i="6" s="1"/>
  <c r="E36" i="6" s="1"/>
  <c r="G36" i="6" l="1"/>
  <c r="H36" i="6" s="1"/>
  <c r="E37" i="6" s="1"/>
  <c r="G37" i="6" l="1"/>
  <c r="H37" i="6" s="1"/>
  <c r="G38" i="6" l="1"/>
  <c r="H38" i="6" s="1"/>
  <c r="E38" i="6"/>
  <c r="G39" i="6" l="1"/>
  <c r="H39" i="6" s="1"/>
  <c r="E39" i="6"/>
  <c r="G40" i="6" l="1"/>
  <c r="H40" i="6" s="1"/>
  <c r="E40" i="6"/>
  <c r="G41" i="6" l="1"/>
  <c r="H41" i="6" s="1"/>
  <c r="E41" i="6"/>
  <c r="E42" i="6" l="1"/>
  <c r="G42" i="6"/>
  <c r="H42" i="6" s="1"/>
  <c r="E43" i="6" l="1"/>
  <c r="G43" i="6"/>
  <c r="H43" i="6" s="1"/>
  <c r="G44" i="6" l="1"/>
  <c r="H44" i="6" s="1"/>
  <c r="E44" i="6"/>
  <c r="G45" i="6" l="1"/>
  <c r="H45" i="6" s="1"/>
  <c r="E45" i="6"/>
  <c r="G46" i="6" l="1"/>
  <c r="H46" i="6" s="1"/>
  <c r="E46" i="6"/>
  <c r="E47" i="6" l="1"/>
  <c r="G47" i="6"/>
  <c r="H47" i="6" s="1"/>
  <c r="G48" i="6" l="1"/>
  <c r="H48" i="6" s="1"/>
  <c r="E48" i="6"/>
  <c r="G49" i="6" l="1"/>
  <c r="H49" i="6" s="1"/>
  <c r="E49" i="6"/>
  <c r="E50" i="6" l="1"/>
  <c r="G50" i="6"/>
  <c r="H50" i="6" s="1"/>
  <c r="E51" i="6" l="1"/>
  <c r="G51" i="6"/>
  <c r="H51" i="6" s="1"/>
  <c r="G52" i="6" l="1"/>
  <c r="H52" i="6" s="1"/>
  <c r="E52" i="6"/>
  <c r="G53" i="6" l="1"/>
  <c r="H53" i="6" s="1"/>
  <c r="E53" i="6"/>
  <c r="G54" i="6" l="1"/>
  <c r="H54" i="6" s="1"/>
  <c r="E54" i="6"/>
  <c r="G55" i="6" l="1"/>
  <c r="H55" i="6" s="1"/>
  <c r="E55" i="6"/>
  <c r="G56" i="6" l="1"/>
  <c r="H56" i="6" s="1"/>
  <c r="E56" i="6"/>
  <c r="E57" i="6" l="1"/>
  <c r="G57" i="6"/>
  <c r="H57" i="6" s="1"/>
  <c r="G58" i="6" l="1"/>
  <c r="H58" i="6" s="1"/>
  <c r="E58" i="6"/>
  <c r="G59" i="6" l="1"/>
  <c r="H59" i="6" s="1"/>
  <c r="E59" i="6"/>
  <c r="G60" i="6" l="1"/>
  <c r="H60" i="6" s="1"/>
  <c r="E60" i="6"/>
  <c r="G61" i="6" l="1"/>
  <c r="H61" i="6" s="1"/>
  <c r="E61" i="6"/>
  <c r="G62" i="6" l="1"/>
  <c r="H62" i="6" s="1"/>
  <c r="E62"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<sst xmlns="http://schemas.openxmlformats.org/spreadsheetml/2006/main" count="216" uniqueCount="124">
  <si>
    <t>Interest</t>
  </si>
  <si>
    <t>Total Deposits &amp; Withdrawals</t>
  </si>
  <si>
    <t>Balance</t>
  </si>
  <si>
    <t>Accrued Interest</t>
  </si>
  <si>
    <t>–</t>
  </si>
  <si>
    <t>EOM Interest</t>
  </si>
  <si>
    <t>Taxable Income</t>
  </si>
  <si>
    <t>Personal Allowance</t>
  </si>
  <si>
    <t>Basic rate</t>
  </si>
  <si>
    <t>Higher rate</t>
  </si>
  <si>
    <t>Additional rate</t>
  </si>
  <si>
    <t>Tax Band</t>
  </si>
  <si>
    <t>Tax Rate</t>
  </si>
  <si>
    <t>100k Personal Allowance Deduction</t>
  </si>
  <si>
    <t>Applicable Tax Rate</t>
  </si>
  <si>
    <t>Total Tax Payable</t>
  </si>
  <si>
    <t>100k Tax band Personal Allowance rule</t>
  </si>
  <si>
    <t>Post Tax Income</t>
  </si>
  <si>
    <t>Deposits</t>
  </si>
  <si>
    <t>Withdrawals</t>
  </si>
  <si>
    <t>*Does not include Class 2 National Insurance for self-employment*</t>
  </si>
  <si>
    <t>Tax Rate Tier Calc</t>
  </si>
  <si>
    <t xml:space="preserve"> Tier 1</t>
  </si>
  <si>
    <t xml:space="preserve"> Tier 2</t>
  </si>
  <si>
    <t xml:space="preserve"> Tier 3</t>
  </si>
  <si>
    <t>NI Allowance</t>
  </si>
  <si>
    <t>Post NI Tax</t>
  </si>
  <si>
    <t>Total NI</t>
  </si>
  <si>
    <t>NI Taxable Income</t>
  </si>
  <si>
    <t>NI Tax Band</t>
  </si>
  <si>
    <t>NI Tax Rate</t>
  </si>
  <si>
    <t>Monthly Income (Pre NI/Tax)</t>
  </si>
  <si>
    <t>Income less threshold</t>
  </si>
  <si>
    <t xml:space="preserve">Monthly SF payment </t>
  </si>
  <si>
    <t xml:space="preserve">Plan 1 </t>
  </si>
  <si>
    <t xml:space="preserve">Plan 2 </t>
  </si>
  <si>
    <t xml:space="preserve">Plan 4 </t>
  </si>
  <si>
    <t>Plan 2</t>
  </si>
  <si>
    <t>Select payment plan:</t>
  </si>
  <si>
    <t>Monthly</t>
  </si>
  <si>
    <t>Yearly</t>
  </si>
  <si>
    <t>Thresholds</t>
  </si>
  <si>
    <t>Postgraduate</t>
  </si>
  <si>
    <t>Plans 1, 2 &amp; 4</t>
  </si>
  <si>
    <t>Tax Payable</t>
  </si>
  <si>
    <t>*Only covers 1 concurrent plan i.e. Cannot calculate plan 2 and postgrad simultaneously*</t>
  </si>
  <si>
    <t>Date</t>
  </si>
  <si>
    <t>Amount</t>
  </si>
  <si>
    <t>Category</t>
  </si>
  <si>
    <t>Card</t>
  </si>
  <si>
    <t>Comment</t>
  </si>
  <si>
    <t>Haircut</t>
  </si>
  <si>
    <t>Self-Care</t>
  </si>
  <si>
    <t>Cash</t>
  </si>
  <si>
    <t>Row Labels</t>
  </si>
  <si>
    <t>Grand Total</t>
  </si>
  <si>
    <t>Debit - Barclays</t>
  </si>
  <si>
    <t>Monthly NI</t>
  </si>
  <si>
    <t>Column Labels</t>
  </si>
  <si>
    <t xml:space="preserve"> </t>
  </si>
  <si>
    <t>Type</t>
  </si>
  <si>
    <t>Income</t>
  </si>
  <si>
    <t>Expenditure</t>
  </si>
  <si>
    <t>Salary</t>
  </si>
  <si>
    <t>Mobile Phone</t>
  </si>
  <si>
    <t>Debit Amount</t>
  </si>
  <si>
    <t>Credit Amount</t>
  </si>
  <si>
    <t>Sum of Debit Amount</t>
  </si>
  <si>
    <t>Sum of Credit Amount</t>
  </si>
  <si>
    <t>Net</t>
  </si>
  <si>
    <t>Tracker</t>
  </si>
  <si>
    <t>Compound Period</t>
  </si>
  <si>
    <t>Subscription</t>
  </si>
  <si>
    <t>Mar</t>
  </si>
  <si>
    <t>Categories</t>
  </si>
  <si>
    <t>Stocks &amp; Shares ISA</t>
  </si>
  <si>
    <t>Food</t>
  </si>
  <si>
    <t>Travel</t>
  </si>
  <si>
    <t>Mortgage</t>
  </si>
  <si>
    <t>Utility</t>
  </si>
  <si>
    <t>Entertainment</t>
  </si>
  <si>
    <t>Shopping</t>
  </si>
  <si>
    <t>Gift</t>
  </si>
  <si>
    <t>Train</t>
  </si>
  <si>
    <t>NS&amp;I</t>
  </si>
  <si>
    <t>Car</t>
  </si>
  <si>
    <t>Fuel</t>
  </si>
  <si>
    <t>Insurance</t>
  </si>
  <si>
    <t>Apr</t>
  </si>
  <si>
    <t>Total Spend per Month</t>
  </si>
  <si>
    <t>Spending line</t>
  </si>
  <si>
    <t>Total Spend per Category</t>
  </si>
  <si>
    <t>Waterfall</t>
  </si>
  <si>
    <t>Current Investment:</t>
  </si>
  <si>
    <t>Investment Goal:</t>
  </si>
  <si>
    <t>Annual Pension Contribution:</t>
  </si>
  <si>
    <t>Monthly Pension Contribution:</t>
  </si>
  <si>
    <t>Poundland</t>
  </si>
  <si>
    <t>NS&amp;I Total (Dashboard figure)</t>
  </si>
  <si>
    <t>Investment Monitor</t>
  </si>
  <si>
    <t>2023</t>
  </si>
  <si>
    <t>Input Pension Contribution:</t>
  </si>
  <si>
    <t xml:space="preserve">Input Gross Income: </t>
  </si>
  <si>
    <t>Gross Income Minus Pension</t>
  </si>
  <si>
    <t>Final Figures</t>
  </si>
  <si>
    <t>Annual Pension Contribution</t>
  </si>
  <si>
    <t>Monthly Pension Contribution</t>
  </si>
  <si>
    <t xml:space="preserve">Annual  SF payment </t>
  </si>
  <si>
    <t>Annual National Insurance</t>
  </si>
  <si>
    <t>Monthly National Insurance</t>
  </si>
  <si>
    <t>Income Tax</t>
  </si>
  <si>
    <t>Student Finance</t>
  </si>
  <si>
    <t>Net Annual Take Home</t>
  </si>
  <si>
    <t>Net Monthly Take Home</t>
  </si>
  <si>
    <r>
      <t>Pension</t>
    </r>
    <r>
      <rPr>
        <b/>
        <sz val="14"/>
        <color theme="0"/>
        <rFont val="Calibri (Body)"/>
      </rPr>
      <t xml:space="preserve"> </t>
    </r>
    <r>
      <rPr>
        <b/>
        <u/>
        <sz val="12"/>
        <color rgb="FFFF0000"/>
        <rFont val="Calibri (Body)"/>
      </rPr>
      <t>(Salary sacrifice)</t>
    </r>
  </si>
  <si>
    <t>Class 1 National Insurance</t>
  </si>
  <si>
    <t>*From 6 April 2024 Basic NI rate decreases to 8%*</t>
  </si>
  <si>
    <t>Gross Annual Salary:</t>
  </si>
  <si>
    <t>Net Annual Salary:</t>
  </si>
  <si>
    <t>Net Monthly Salary:</t>
  </si>
  <si>
    <t>Remainder to Invest:</t>
  </si>
  <si>
    <t>Hose</t>
  </si>
  <si>
    <t>PC monitor</t>
  </si>
  <si>
    <t>Car repair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</si>
</sst>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164" formatCode="&quot;£&quot;#,##0.00"/>
    <numFmt numFmtId="165" formatCode="dd/mm/yyyy;@"/>
    <numFmt numFmtId="166" formatCode="&quot;£&quot;#,##0"/>
  </numFmts>
  <fonts count="33" x14ac:knownFonts="1">
    <font>
      <sz val="12"/>
      <color theme="1"/>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b/>
      <sz val="11"/>
      <color theme="0"/>
      <name val="Arial"/>
      <family val="2"/>
    </font>
    <font>
      <sz val="12"/>
      <color theme="1"/>
      <name val="Arial"/>
      <family val="2"/>
    </font>
    <font>
      <sz val="8"/>
      <name val="Calibri"/>
      <family val="2"/>
      <scheme val="minor"/>
    </font>
    <font>
      <sz val="14"/>
      <color rgb="FFBDC1C6"/>
      <name val="Arial"/>
      <family val="2"/>
    </font>
    <font>
      <b/>
      <sz val="11"/>
      <color theme="1"/>
      <name val="Arial"/>
      <family val="2"/>
    </font>
    <font>
      <b/>
      <sz val="14"/>
      <color theme="1"/>
      <name val="Arial"/>
      <family val="2"/>
    </font>
    <font>
      <sz val="14"/>
      <color theme="1"/>
      <name val="Arial"/>
      <family val="2"/>
    </font>
    <font>
      <sz val="12"/>
      <color rgb="FFC00000"/>
      <name val="Calibri"/>
      <family val="2"/>
      <scheme val="minor"/>
    </font>
    <font>
      <b/>
      <sz val="11"/>
      <color theme="0"/>
      <name val="Calibri"/>
      <family val="2"/>
      <scheme val="minor"/>
    </font>
    <font>
      <b/>
      <u/>
      <sz val="14"/>
      <color theme="0"/>
      <name val="Calibri"/>
      <family val="2"/>
      <scheme val="minor"/>
    </font>
    <font>
      <sz val="12"/>
      <color rgb="FFFF0000"/>
      <name val="Calibri"/>
      <family val="2"/>
      <scheme val="minor"/>
    </font>
    <font>
      <b/>
      <sz val="11"/>
      <color rgb="FFFF0000"/>
      <name val="Calibri"/>
      <family val="2"/>
      <scheme val="minor"/>
    </font>
    <font>
      <b/>
      <u/>
      <sz val="12"/>
      <color theme="0"/>
      <name val="Calibri"/>
      <family val="2"/>
      <scheme val="minor"/>
    </font>
    <font>
      <sz val="12"/>
      <name val="Calibri"/>
      <family val="2"/>
      <scheme val="minor"/>
    </font>
    <font>
      <sz val="12"/>
      <color theme="1"/>
      <name val="Calibri"/>
      <family val="2"/>
      <scheme val="minor"/>
    </font>
    <font>
      <sz val="12"/>
      <color theme="0"/>
      <name val="Calibri (Body)"/>
    </font>
    <font>
      <b/>
      <sz val="12"/>
      <color rgb="FFC00000"/>
      <name val="Calibri"/>
      <family val="2"/>
      <scheme val="minor"/>
    </font>
    <font>
      <b/>
      <sz val="12"/>
      <color rgb="FF00B050"/>
      <name val="Calibri"/>
      <family val="2"/>
      <scheme val="minor"/>
    </font>
    <font>
      <b/>
      <sz val="12"/>
      <color theme="5" tint="-0.249977111117893"/>
      <name val="Calibri"/>
      <family val="2"/>
      <scheme val="minor"/>
    </font>
    <font>
      <b/>
      <sz val="12"/>
      <color theme="0"/>
      <name val="Calibri (Body)"/>
    </font>
    <font>
      <sz val="12"/>
      <color rgb="FF000000"/>
      <name val="Calibri"/>
      <family val="2"/>
      <scheme val="minor"/>
    </font>
    <font>
      <sz val="12"/>
      <color rgb="FF00B050"/>
      <name val="Calibri"/>
      <family val="2"/>
      <scheme val="minor"/>
    </font>
    <font>
      <sz val="12"/>
      <color rgb="FFFFFFFF"/>
      <name val="Calibri"/>
      <family val="2"/>
      <scheme val="minor"/>
    </font>
    <font>
      <b/>
      <u/>
      <sz val="14"/>
      <color theme="0"/>
      <name val="Calibri (Body)"/>
    </font>
    <font>
      <b/>
      <sz val="14"/>
      <color theme="0"/>
      <name val="Calibri (Body)"/>
    </font>
    <font>
      <b/>
      <u/>
      <sz val="12"/>
      <color rgb="FFFF0000"/>
      <name val="Calibri (Body)"/>
    </font>
    <font>
      <sz val="12"/>
      <color theme="5" tint="-0.249977111117893"/>
      <name val="Calibri"/>
      <family val="2"/>
      <scheme val="minor"/>
    </font>
    <font>
      <sz val="11"/>
      <color theme="0"/>
      <name val="Calibri"/>
      <family val="2"/>
      <scheme val="minor"/>
    </font>
    <font>
      <sz val="16"/>
      <color theme="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1"/>
        <bgColor indexed="64"/>
      </patternFill>
    </fill>
    <fill>
      <patternFill patternType="solid">
        <fgColor rgb="FF1D1D39"/>
        <bgColor indexed="64"/>
      </patternFill>
    </fill>
    <fill>
      <patternFill patternType="solid">
        <fgColor theme="1"/>
        <bgColor rgb="FF000000"/>
      </patternFill>
    </fill>
    <fill>
      <patternFill patternType="solid">
        <fgColor rgb="FF222B35"/>
        <bgColor rgb="FF000000"/>
      </patternFill>
    </fill>
    <fill>
      <patternFill patternType="solid">
        <fgColor rgb="FF000000"/>
        <bgColor rgb="FF000000"/>
      </patternFill>
    </fill>
  </fills>
  <borders count="20">
    <border>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style="thin">
        <color rgb="FF8EA9DB"/>
      </top>
      <bottom style="thin">
        <color rgb="FF8EA9DB"/>
      </bottom>
      <diagonal/>
    </border>
    <border>
      <left/>
      <right style="thin">
        <color rgb="FF8EA9DB"/>
      </right>
      <top style="thin">
        <color rgb="FF8EA9DB"/>
      </top>
      <bottom style="thin">
        <color rgb="FF8EA9DB"/>
      </bottom>
      <diagonal/>
    </border>
    <border>
      <left style="thin">
        <color rgb="FF8EA9DB"/>
      </left>
      <right/>
      <top style="thin">
        <color rgb="FF8EA9DB"/>
      </top>
      <bottom style="thin">
        <color rgb="FF8EA9DB"/>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theme="0"/>
      </left>
      <right style="thin">
        <color theme="0"/>
      </right>
      <top style="medium">
        <color theme="0"/>
      </top>
      <bottom style="thin">
        <color theme="0"/>
      </bottom>
      <diagonal/>
    </border>
    <border>
      <left style="thin">
        <color theme="0"/>
      </left>
      <right style="medium">
        <color theme="0"/>
      </right>
      <top style="medium">
        <color theme="0"/>
      </top>
      <bottom style="thin">
        <color theme="0"/>
      </bottom>
      <diagonal/>
    </border>
    <border>
      <left style="medium">
        <color theme="0"/>
      </left>
      <right/>
      <top/>
      <bottom/>
      <diagonal/>
    </border>
    <border>
      <left style="medium">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style="medium">
        <color theme="0"/>
      </left>
      <right/>
      <top style="medium">
        <color theme="0"/>
      </top>
      <bottom style="thin">
        <color theme="0"/>
      </bottom>
      <diagonal/>
    </border>
    <border>
      <left style="medium">
        <color theme="0"/>
      </left>
      <right/>
      <top style="thin">
        <color theme="0"/>
      </top>
      <bottom style="medium">
        <color theme="0"/>
      </bottom>
      <diagonal/>
    </border>
    <border>
      <left style="thin">
        <color theme="0"/>
      </left>
      <right style="thin">
        <color theme="0"/>
      </right>
      <top/>
      <bottom style="thin">
        <color theme="0"/>
      </bottom>
      <diagonal/>
    </border>
  </borders>
  <cellStyleXfs count="2">
    <xf numFmtId="0" fontId="0" fillId="0" borderId="0"/>
    <xf numFmtId="44" fontId="18" fillId="0" borderId="0" applyFont="0" applyFill="0" applyBorder="0" applyAlignment="0" applyProtection="0"/>
  </cellStyleXfs>
  <cellXfs count="187">
    <xf numFmtId="0" fontId="0" fillId="0" borderId="0" xfId="0"/>
    <xf numFmtId="17" fontId="0" fillId="0" borderId="0" xfId="0" applyNumberFormat="1" applyAlignment="1">
      <alignment horizontal="center"/>
    </xf>
    <xf numFmtId="10" fontId="0" fillId="0" borderId="0" xfId="0" applyNumberFormat="1" applyAlignment="1">
      <alignment horizontal="center" wrapText="1"/>
    </xf>
    <xf numFmtId="164" fontId="0" fillId="0" borderId="0" xfId="0" applyNumberFormat="1" applyAlignment="1">
      <alignment horizontal="center"/>
    </xf>
    <xf numFmtId="164" fontId="11" fillId="0" borderId="0" xfId="0" applyNumberFormat="1" applyFont="1" applyAlignment="1">
      <alignment horizontal="center"/>
    </xf>
    <xf numFmtId="0" fontId="3" fillId="3" borderId="0" xfId="0" applyFont="1" applyFill="1"/>
    <xf numFmtId="0" fontId="12" fillId="3" borderId="0" xfId="0" applyFont="1" applyFill="1" applyAlignment="1">
      <alignment vertical="center" wrapText="1"/>
    </xf>
    <xf numFmtId="164" fontId="3" fillId="3" borderId="0" xfId="0" applyNumberFormat="1" applyFont="1" applyFill="1" applyAlignment="1">
      <alignment horizontal="center"/>
    </xf>
    <xf numFmtId="164" fontId="3" fillId="3" borderId="0" xfId="0" applyNumberFormat="1" applyFont="1" applyFill="1"/>
    <xf numFmtId="4" fontId="3" fillId="3" borderId="0" xfId="0" applyNumberFormat="1" applyFont="1" applyFill="1"/>
    <xf numFmtId="0" fontId="4" fillId="2" borderId="0" xfId="0" applyFont="1" applyFill="1" applyAlignment="1">
      <alignment horizontal="center" vertical="center"/>
    </xf>
    <xf numFmtId="164" fontId="4" fillId="2" borderId="0" xfId="0" applyNumberFormat="1" applyFont="1" applyFill="1" applyAlignment="1">
      <alignment horizontal="center" vertical="center" wrapText="1"/>
    </xf>
    <xf numFmtId="164" fontId="4" fillId="2" borderId="0" xfId="0" applyNumberFormat="1" applyFont="1" applyFill="1" applyAlignment="1">
      <alignment horizontal="center" vertical="center"/>
    </xf>
    <xf numFmtId="10" fontId="1" fillId="2" borderId="0" xfId="0" applyNumberFormat="1" applyFont="1" applyFill="1" applyAlignment="1">
      <alignment horizontal="center" vertical="center" wrapText="1"/>
    </xf>
    <xf numFmtId="0" fontId="0" fillId="2" borderId="0" xfId="0" applyFill="1"/>
    <xf numFmtId="0" fontId="0" fillId="3" borderId="0" xfId="0" applyFill="1"/>
    <xf numFmtId="164" fontId="2" fillId="3" borderId="0" xfId="0" applyNumberFormat="1" applyFont="1" applyFill="1" applyAlignment="1">
      <alignment horizontal="center" vertical="center"/>
    </xf>
    <xf numFmtId="164" fontId="0" fillId="3" borderId="0" xfId="0" applyNumberFormat="1" applyFill="1" applyAlignment="1">
      <alignment horizontal="center"/>
    </xf>
    <xf numFmtId="0" fontId="0" fillId="3" borderId="0" xfId="0" applyFill="1" applyAlignment="1">
      <alignment horizontal="center"/>
    </xf>
    <xf numFmtId="10" fontId="0" fillId="3" borderId="0" xfId="0" applyNumberFormat="1" applyFill="1"/>
    <xf numFmtId="0" fontId="8" fillId="3" borderId="0" xfId="0" applyFont="1" applyFill="1" applyAlignment="1">
      <alignment vertical="center" wrapText="1"/>
    </xf>
    <xf numFmtId="164" fontId="5" fillId="3" borderId="0" xfId="0" applyNumberFormat="1" applyFont="1" applyFill="1" applyAlignment="1">
      <alignment horizontal="center"/>
    </xf>
    <xf numFmtId="0" fontId="9" fillId="3" borderId="0" xfId="0" applyFont="1" applyFill="1"/>
    <xf numFmtId="0" fontId="10" fillId="3" borderId="0" xfId="0" applyFont="1" applyFill="1"/>
    <xf numFmtId="9" fontId="10" fillId="3" borderId="0" xfId="0" applyNumberFormat="1" applyFont="1" applyFill="1"/>
    <xf numFmtId="0" fontId="7" fillId="3" borderId="0" xfId="0" applyFont="1" applyFill="1"/>
    <xf numFmtId="9" fontId="7" fillId="3" borderId="0" xfId="0" applyNumberFormat="1" applyFont="1" applyFill="1"/>
    <xf numFmtId="164" fontId="0" fillId="3" borderId="0" xfId="0" applyNumberFormat="1" applyFill="1"/>
    <xf numFmtId="0" fontId="0" fillId="3" borderId="0" xfId="0" applyFill="1" applyAlignment="1">
      <alignment wrapText="1"/>
    </xf>
    <xf numFmtId="164" fontId="11" fillId="3" borderId="0" xfId="0" applyNumberFormat="1" applyFont="1" applyFill="1"/>
    <xf numFmtId="0" fontId="0" fillId="0" borderId="0" xfId="0" applyAlignment="1">
      <alignment horizontal="center"/>
    </xf>
    <xf numFmtId="14" fontId="0" fillId="0" borderId="0" xfId="0" applyNumberFormat="1"/>
    <xf numFmtId="0" fontId="0" fillId="0" borderId="0" xfId="0" applyAlignment="1">
      <alignment horizontal="left"/>
    </xf>
    <xf numFmtId="164" fontId="0" fillId="0" borderId="0" xfId="0" applyNumberFormat="1"/>
    <xf numFmtId="1" fontId="0" fillId="0" borderId="0" xfId="0" applyNumberFormat="1" applyAlignment="1">
      <alignment horizontal="center"/>
    </xf>
    <xf numFmtId="0" fontId="4" fillId="2" borderId="0" xfId="0" applyFont="1" applyFill="1" applyAlignment="1">
      <alignment horizontal="center" vertical="center" wrapText="1"/>
    </xf>
    <xf numFmtId="0" fontId="0" fillId="0" borderId="0" xfId="0" pivotButton="1"/>
    <xf numFmtId="0" fontId="0" fillId="2" borderId="0" xfId="0" applyFill="1" applyAlignment="1">
      <alignment vertical="top"/>
    </xf>
    <xf numFmtId="0" fontId="13" fillId="3" borderId="0" xfId="0" applyFont="1" applyFill="1" applyAlignment="1">
      <alignment vertical="top" wrapText="1"/>
    </xf>
    <xf numFmtId="0" fontId="3" fillId="3" borderId="0" xfId="0" applyFont="1" applyFill="1" applyAlignment="1">
      <alignment vertical="top"/>
    </xf>
    <xf numFmtId="0" fontId="16" fillId="2" borderId="0" xfId="0" applyFont="1" applyFill="1" applyAlignment="1">
      <alignment horizontal="center" vertical="top"/>
    </xf>
    <xf numFmtId="0" fontId="0" fillId="0" borderId="0" xfId="0" applyAlignment="1">
      <alignment horizontal="center" vertical="top"/>
    </xf>
    <xf numFmtId="164" fontId="0" fillId="0" borderId="0" xfId="0" applyNumberFormat="1" applyAlignment="1">
      <alignment horizontal="center" vertical="top"/>
    </xf>
    <xf numFmtId="164" fontId="3" fillId="3" borderId="0" xfId="0" applyNumberFormat="1" applyFont="1" applyFill="1" applyAlignment="1">
      <alignment horizontal="center" vertical="top"/>
    </xf>
    <xf numFmtId="14" fontId="0" fillId="0" borderId="0" xfId="0" applyNumberFormat="1" applyAlignment="1">
      <alignment horizontal="center" vertical="top"/>
    </xf>
    <xf numFmtId="165" fontId="3" fillId="3" borderId="0" xfId="0" applyNumberFormat="1" applyFont="1" applyFill="1" applyAlignment="1">
      <alignment horizontal="center" vertical="top"/>
    </xf>
    <xf numFmtId="165" fontId="0" fillId="2" borderId="0" xfId="0" applyNumberFormat="1" applyFill="1" applyAlignment="1">
      <alignment vertical="top"/>
    </xf>
    <xf numFmtId="165" fontId="16" fillId="2" borderId="0" xfId="0" applyNumberFormat="1" applyFont="1" applyFill="1" applyAlignment="1">
      <alignment horizontal="center" vertical="top"/>
    </xf>
    <xf numFmtId="165" fontId="3" fillId="3" borderId="0" xfId="0" applyNumberFormat="1" applyFont="1" applyFill="1" applyAlignment="1">
      <alignment vertical="top"/>
    </xf>
    <xf numFmtId="0" fontId="0" fillId="0" borderId="0" xfId="0" applyAlignment="1">
      <alignment horizontal="left" indent="1"/>
    </xf>
    <xf numFmtId="164" fontId="0" fillId="0" borderId="0" xfId="1" applyNumberFormat="1" applyFont="1" applyFill="1" applyAlignment="1">
      <alignment horizontal="center" vertical="top"/>
    </xf>
    <xf numFmtId="164" fontId="16" fillId="2" borderId="0" xfId="1" applyNumberFormat="1" applyFont="1" applyFill="1" applyAlignment="1">
      <alignment horizontal="center" vertical="top"/>
    </xf>
    <xf numFmtId="14" fontId="3" fillId="3" borderId="0" xfId="0" applyNumberFormat="1" applyFont="1" applyFill="1" applyAlignment="1">
      <alignment vertical="top"/>
    </xf>
    <xf numFmtId="165" fontId="3" fillId="3" borderId="3" xfId="0" applyNumberFormat="1" applyFont="1" applyFill="1" applyBorder="1" applyAlignment="1">
      <alignment vertical="top"/>
    </xf>
    <xf numFmtId="0" fontId="3" fillId="3" borderId="4" xfId="0" applyFont="1" applyFill="1" applyBorder="1" applyAlignment="1">
      <alignment vertical="top"/>
    </xf>
    <xf numFmtId="165" fontId="3" fillId="3" borderId="2" xfId="0" applyNumberFormat="1" applyFont="1" applyFill="1" applyBorder="1" applyAlignment="1">
      <alignment vertical="top"/>
    </xf>
    <xf numFmtId="0" fontId="13" fillId="3" borderId="0" xfId="0" applyFont="1" applyFill="1" applyAlignment="1">
      <alignment vertical="top"/>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164" fontId="18" fillId="0" borderId="0" xfId="1" applyNumberFormat="1" applyFont="1" applyFill="1" applyAlignment="1">
      <alignment horizontal="center" vertical="top"/>
    </xf>
    <xf numFmtId="0" fontId="0" fillId="2" borderId="0" xfId="0" applyFill="1" applyAlignment="1">
      <alignment vertical="top" wrapText="1"/>
    </xf>
    <xf numFmtId="0" fontId="3" fillId="3" borderId="0" xfId="0" applyFont="1" applyFill="1" applyAlignment="1">
      <alignment vertical="top" wrapText="1"/>
    </xf>
    <xf numFmtId="0" fontId="3" fillId="3" borderId="1" xfId="0" applyFont="1" applyFill="1" applyBorder="1" applyAlignment="1">
      <alignment vertical="top" wrapText="1"/>
    </xf>
    <xf numFmtId="0" fontId="16" fillId="2" borderId="0" xfId="0" applyFont="1" applyFill="1" applyAlignment="1">
      <alignment horizontal="center" vertical="top" wrapText="1"/>
    </xf>
    <xf numFmtId="0" fontId="0" fillId="0" borderId="0" xfId="0" applyAlignment="1">
      <alignment horizontal="center" vertical="top" wrapText="1"/>
    </xf>
    <xf numFmtId="0" fontId="17" fillId="0" borderId="0" xfId="0" applyFont="1" applyAlignment="1">
      <alignment horizontal="center" vertical="top" wrapText="1"/>
    </xf>
    <xf numFmtId="164" fontId="17" fillId="0" borderId="0" xfId="1" applyNumberFormat="1" applyFont="1" applyFill="1" applyAlignment="1">
      <alignment horizontal="center" vertical="top"/>
    </xf>
    <xf numFmtId="164" fontId="17" fillId="0" borderId="0" xfId="0" applyNumberFormat="1" applyFont="1" applyAlignment="1">
      <alignment horizontal="center" vertical="top"/>
    </xf>
    <xf numFmtId="0" fontId="17" fillId="0" borderId="0" xfId="0" applyFont="1" applyAlignment="1">
      <alignment horizontal="center" vertical="top"/>
    </xf>
    <xf numFmtId="0" fontId="12" fillId="3" borderId="0" xfId="0" applyFont="1" applyFill="1" applyAlignment="1">
      <alignment vertical="top" wrapText="1"/>
    </xf>
    <xf numFmtId="164" fontId="1" fillId="3" borderId="0" xfId="0" applyNumberFormat="1" applyFont="1" applyFill="1" applyAlignment="1">
      <alignment horizontal="center" vertical="top"/>
    </xf>
    <xf numFmtId="164" fontId="3" fillId="3" borderId="0" xfId="0" applyNumberFormat="1" applyFont="1" applyFill="1" applyAlignment="1">
      <alignment vertical="top"/>
    </xf>
    <xf numFmtId="0" fontId="13" fillId="3" borderId="0" xfId="0" applyFont="1" applyFill="1" applyAlignment="1">
      <alignment horizontal="center" wrapText="1"/>
    </xf>
    <xf numFmtId="0" fontId="13" fillId="3" borderId="0" xfId="0" applyFont="1" applyFill="1" applyAlignment="1">
      <alignment horizontal="center"/>
    </xf>
    <xf numFmtId="165" fontId="16" fillId="3" borderId="0" xfId="0" applyNumberFormat="1" applyFont="1" applyFill="1" applyAlignment="1">
      <alignment vertical="top"/>
    </xf>
    <xf numFmtId="0" fontId="16" fillId="3" borderId="0" xfId="0" applyFont="1" applyFill="1" applyAlignment="1">
      <alignment vertical="top" wrapText="1"/>
    </xf>
    <xf numFmtId="0" fontId="16" fillId="3" borderId="0" xfId="0" applyFont="1" applyFill="1" applyAlignment="1">
      <alignment vertical="top"/>
    </xf>
    <xf numFmtId="14" fontId="17" fillId="0" borderId="0" xfId="0" applyNumberFormat="1" applyFont="1" applyAlignment="1">
      <alignment horizontal="center" vertical="top"/>
    </xf>
    <xf numFmtId="164" fontId="17" fillId="0" borderId="0" xfId="1" applyNumberFormat="1" applyFont="1" applyAlignment="1">
      <alignment horizontal="center" vertical="top"/>
    </xf>
    <xf numFmtId="0" fontId="17" fillId="0" borderId="5" xfId="0" applyFont="1" applyBorder="1" applyAlignment="1">
      <alignment horizontal="center" vertical="top"/>
    </xf>
    <xf numFmtId="0" fontId="17" fillId="0" borderId="6" xfId="0" applyFont="1" applyBorder="1" applyAlignment="1">
      <alignment horizontal="center" vertical="top"/>
    </xf>
    <xf numFmtId="14" fontId="17" fillId="0" borderId="0" xfId="0" applyNumberFormat="1" applyFont="1" applyAlignment="1">
      <alignment horizontal="center" vertical="top" wrapText="1"/>
    </xf>
    <xf numFmtId="164" fontId="18" fillId="0" borderId="0" xfId="0" applyNumberFormat="1" applyFont="1" applyAlignment="1">
      <alignment horizontal="center" vertical="top"/>
    </xf>
    <xf numFmtId="0" fontId="18" fillId="0" borderId="0" xfId="0" applyFont="1" applyAlignment="1">
      <alignment horizontal="center" vertical="top"/>
    </xf>
    <xf numFmtId="164" fontId="18" fillId="0" borderId="0" xfId="1" applyNumberFormat="1" applyFont="1" applyAlignment="1">
      <alignment horizontal="center" vertical="top"/>
    </xf>
    <xf numFmtId="0" fontId="18" fillId="0" borderId="0" xfId="0" applyFont="1" applyAlignment="1">
      <alignment horizontal="center" vertical="top" wrapText="1"/>
    </xf>
    <xf numFmtId="0" fontId="24" fillId="0" borderId="5" xfId="0" applyFont="1" applyBorder="1" applyAlignment="1">
      <alignment horizontal="center" vertical="top" wrapText="1"/>
    </xf>
    <xf numFmtId="0" fontId="1" fillId="2" borderId="0" xfId="0" applyFont="1" applyFill="1" applyAlignment="1">
      <alignment horizontal="left"/>
    </xf>
    <xf numFmtId="0" fontId="3" fillId="2" borderId="0" xfId="0" applyFont="1" applyFill="1" applyAlignment="1">
      <alignment horizontal="left"/>
    </xf>
    <xf numFmtId="0" fontId="3" fillId="4" borderId="0" xfId="0" applyFont="1" applyFill="1" applyAlignment="1">
      <alignment horizontal="left"/>
    </xf>
    <xf numFmtId="0" fontId="3" fillId="3" borderId="0" xfId="0" applyFont="1" applyFill="1" applyAlignment="1">
      <alignment horizontal="center"/>
    </xf>
    <xf numFmtId="0" fontId="26" fillId="6" borderId="0" xfId="0" applyFont="1" applyFill="1"/>
    <xf numFmtId="0" fontId="26" fillId="7" borderId="0" xfId="0" applyFont="1" applyFill="1"/>
    <xf numFmtId="14" fontId="24" fillId="0" borderId="7" xfId="0" applyNumberFormat="1" applyFont="1" applyBorder="1" applyAlignment="1">
      <alignment horizontal="center" vertical="top"/>
    </xf>
    <xf numFmtId="164" fontId="0" fillId="0" borderId="0" xfId="0" applyNumberFormat="1" applyAlignment="1">
      <alignment horizontal="center" vertical="center"/>
    </xf>
    <xf numFmtId="0" fontId="0" fillId="0" borderId="0" xfId="0" applyAlignment="1">
      <alignment horizontal="center" vertical="center"/>
    </xf>
    <xf numFmtId="0" fontId="3" fillId="2" borderId="0" xfId="0" applyFont="1" applyFill="1"/>
    <xf numFmtId="0" fontId="13" fillId="2" borderId="0" xfId="0" applyFont="1" applyFill="1" applyAlignment="1">
      <alignment vertical="center"/>
    </xf>
    <xf numFmtId="0" fontId="12" fillId="2" borderId="0" xfId="0" applyFont="1" applyFill="1" applyAlignment="1">
      <alignment vertical="center" wrapText="1"/>
    </xf>
    <xf numFmtId="0" fontId="12" fillId="2" borderId="0" xfId="0" applyFont="1" applyFill="1" applyAlignment="1">
      <alignment horizontal="center" vertical="center" wrapText="1"/>
    </xf>
    <xf numFmtId="0" fontId="12" fillId="3" borderId="0" xfId="0" applyFont="1" applyFill="1" applyAlignment="1">
      <alignment horizontal="center" vertical="center" wrapText="1"/>
    </xf>
    <xf numFmtId="0" fontId="27" fillId="2" borderId="0" xfId="0" applyFont="1" applyFill="1" applyAlignment="1">
      <alignment vertical="center"/>
    </xf>
    <xf numFmtId="0" fontId="13" fillId="2" borderId="0" xfId="0" applyFont="1" applyFill="1" applyAlignment="1">
      <alignment vertical="center" wrapText="1"/>
    </xf>
    <xf numFmtId="0" fontId="15" fillId="2" borderId="0" xfId="0" applyFont="1" applyFill="1" applyAlignment="1">
      <alignment vertical="center" wrapText="1"/>
    </xf>
    <xf numFmtId="9" fontId="22" fillId="2" borderId="9" xfId="0" applyNumberFormat="1" applyFont="1" applyFill="1" applyBorder="1" applyAlignment="1">
      <alignment horizontal="center" vertical="center" wrapText="1"/>
    </xf>
    <xf numFmtId="0" fontId="22" fillId="2" borderId="9" xfId="0" applyFont="1" applyFill="1" applyBorder="1" applyAlignment="1">
      <alignment horizontal="left" vertical="center"/>
    </xf>
    <xf numFmtId="164" fontId="22" fillId="2" borderId="9" xfId="0" applyNumberFormat="1" applyFont="1" applyFill="1" applyBorder="1" applyAlignment="1">
      <alignment horizontal="center"/>
    </xf>
    <xf numFmtId="164" fontId="31" fillId="2" borderId="9" xfId="0" applyNumberFormat="1" applyFont="1" applyFill="1" applyBorder="1" applyAlignment="1">
      <alignment horizontal="center" vertical="center" wrapText="1"/>
    </xf>
    <xf numFmtId="164" fontId="3" fillId="2" borderId="9" xfId="0" applyNumberFormat="1" applyFont="1" applyFill="1" applyBorder="1" applyAlignment="1">
      <alignment horizontal="center" vertical="center"/>
    </xf>
    <xf numFmtId="0" fontId="31" fillId="2" borderId="9" xfId="0" applyFont="1" applyFill="1" applyBorder="1" applyAlignment="1">
      <alignment horizontal="left"/>
    </xf>
    <xf numFmtId="164" fontId="3" fillId="2" borderId="9" xfId="0" applyNumberFormat="1" applyFont="1" applyFill="1" applyBorder="1" applyAlignment="1">
      <alignment horizontal="center"/>
    </xf>
    <xf numFmtId="10" fontId="3" fillId="2" borderId="0" xfId="0" applyNumberFormat="1" applyFont="1" applyFill="1"/>
    <xf numFmtId="0" fontId="1" fillId="2" borderId="9" xfId="0" applyFont="1" applyFill="1" applyBorder="1" applyAlignment="1">
      <alignment horizontal="center" vertical="center"/>
    </xf>
    <xf numFmtId="0" fontId="1" fillId="2" borderId="9" xfId="0" applyFont="1" applyFill="1" applyBorder="1" applyAlignment="1">
      <alignment horizontal="center" vertical="center" wrapText="1"/>
    </xf>
    <xf numFmtId="0" fontId="3" fillId="2" borderId="0" xfId="0" applyFont="1" applyFill="1" applyAlignment="1">
      <alignment horizontal="center"/>
    </xf>
    <xf numFmtId="0" fontId="14" fillId="2" borderId="0" xfId="0" applyFont="1" applyFill="1" applyAlignment="1">
      <alignment vertical="center" wrapText="1"/>
    </xf>
    <xf numFmtId="0" fontId="14" fillId="3" borderId="0" xfId="0" applyFont="1" applyFill="1" applyAlignment="1">
      <alignment vertical="center" wrapText="1"/>
    </xf>
    <xf numFmtId="164" fontId="1" fillId="2" borderId="0" xfId="0" applyNumberFormat="1" applyFont="1" applyFill="1" applyAlignment="1">
      <alignment horizontal="center" vertical="center"/>
    </xf>
    <xf numFmtId="164" fontId="3" fillId="2" borderId="0" xfId="0" applyNumberFormat="1" applyFont="1" applyFill="1" applyAlignment="1">
      <alignment horizontal="center" vertical="center"/>
    </xf>
    <xf numFmtId="164" fontId="1" fillId="3" borderId="0" xfId="0" applyNumberFormat="1" applyFont="1" applyFill="1" applyAlignment="1">
      <alignment horizontal="center" vertical="center"/>
    </xf>
    <xf numFmtId="164" fontId="3" fillId="2" borderId="0" xfId="0" applyNumberFormat="1" applyFont="1" applyFill="1" applyAlignment="1">
      <alignment horizontal="center"/>
    </xf>
    <xf numFmtId="0" fontId="14" fillId="2" borderId="0" xfId="0" applyFont="1" applyFill="1" applyAlignment="1">
      <alignment horizontal="center" vertical="center" wrapText="1"/>
    </xf>
    <xf numFmtId="164" fontId="3" fillId="2" borderId="0" xfId="0" applyNumberFormat="1" applyFont="1" applyFill="1"/>
    <xf numFmtId="10" fontId="0" fillId="0" borderId="0" xfId="0" applyNumberFormat="1" applyAlignment="1">
      <alignment horizontal="center"/>
    </xf>
    <xf numFmtId="10" fontId="3" fillId="2" borderId="9" xfId="0" applyNumberFormat="1" applyFont="1" applyFill="1" applyBorder="1" applyAlignment="1">
      <alignment horizontal="center" vertical="center"/>
    </xf>
    <xf numFmtId="10" fontId="0" fillId="0" borderId="0" xfId="0" applyNumberFormat="1" applyAlignment="1">
      <alignment horizontal="center" vertical="center"/>
    </xf>
    <xf numFmtId="164" fontId="3" fillId="2" borderId="0" xfId="0" applyNumberFormat="1" applyFont="1" applyFill="1" applyAlignment="1">
      <alignment vertical="center"/>
    </xf>
    <xf numFmtId="0" fontId="3" fillId="2" borderId="9" xfId="0" applyFont="1" applyFill="1" applyBorder="1" applyAlignment="1">
      <alignment horizontal="center"/>
    </xf>
    <xf numFmtId="10" fontId="3" fillId="2" borderId="9" xfId="0" applyNumberFormat="1" applyFont="1" applyFill="1" applyBorder="1" applyAlignment="1">
      <alignment horizontal="center"/>
    </xf>
    <xf numFmtId="0" fontId="1" fillId="2" borderId="0" xfId="0" applyFont="1" applyFill="1" applyAlignment="1">
      <alignment vertical="center" wrapText="1"/>
    </xf>
    <xf numFmtId="164" fontId="25" fillId="2" borderId="0" xfId="0" applyNumberFormat="1" applyFont="1" applyFill="1" applyAlignment="1">
      <alignment vertical="center"/>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3" fillId="2" borderId="14" xfId="0" applyFont="1" applyFill="1" applyBorder="1"/>
    <xf numFmtId="164" fontId="25" fillId="2" borderId="15" xfId="0" applyNumberFormat="1" applyFont="1" applyFill="1" applyBorder="1" applyAlignment="1">
      <alignment horizontal="center" vertical="center" wrapText="1"/>
    </xf>
    <xf numFmtId="164" fontId="25" fillId="2" borderId="16" xfId="0" applyNumberFormat="1"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7" xfId="0" applyFont="1" applyFill="1" applyBorder="1" applyAlignment="1">
      <alignment horizontal="center" vertical="center" wrapText="1"/>
    </xf>
    <xf numFmtId="164" fontId="25" fillId="2" borderId="18" xfId="0" applyNumberFormat="1" applyFont="1" applyFill="1" applyBorder="1" applyAlignment="1">
      <alignment horizontal="center" vertical="center" wrapText="1"/>
    </xf>
    <xf numFmtId="4" fontId="32" fillId="3" borderId="0" xfId="0" applyNumberFormat="1" applyFont="1" applyFill="1"/>
    <xf numFmtId="4" fontId="32" fillId="2" borderId="0" xfId="0" applyNumberFormat="1" applyFont="1" applyFill="1"/>
    <xf numFmtId="0" fontId="3" fillId="2" borderId="12" xfId="0" applyFont="1" applyFill="1" applyBorder="1" applyAlignment="1">
      <alignment horizontal="center"/>
    </xf>
    <xf numFmtId="0" fontId="3" fillId="2" borderId="13" xfId="0" applyFont="1" applyFill="1" applyBorder="1" applyAlignment="1">
      <alignment horizontal="center"/>
    </xf>
    <xf numFmtId="164" fontId="25" fillId="2" borderId="9" xfId="0" applyNumberFormat="1" applyFont="1" applyFill="1" applyBorder="1" applyAlignment="1">
      <alignment horizontal="center"/>
    </xf>
    <xf numFmtId="164" fontId="25" fillId="2" borderId="15" xfId="0" applyNumberFormat="1" applyFont="1" applyFill="1" applyBorder="1" applyAlignment="1">
      <alignment horizontal="center"/>
    </xf>
    <xf numFmtId="164" fontId="25" fillId="2" borderId="16" xfId="0" applyNumberFormat="1" applyFont="1" applyFill="1" applyBorder="1" applyAlignment="1">
      <alignment horizontal="center"/>
    </xf>
    <xf numFmtId="164" fontId="3" fillId="3" borderId="0" xfId="1" applyNumberFormat="1" applyFont="1" applyFill="1" applyBorder="1" applyAlignment="1"/>
    <xf numFmtId="0" fontId="13" fillId="2" borderId="0" xfId="0" applyFont="1" applyFill="1" applyAlignment="1">
      <alignment horizontal="left" vertical="center"/>
    </xf>
    <xf numFmtId="0" fontId="1" fillId="3" borderId="0" xfId="0" applyFont="1" applyFill="1" applyAlignment="1">
      <alignment horizontal="center"/>
    </xf>
    <xf numFmtId="164" fontId="0" fillId="0" borderId="0" xfId="1" applyNumberFormat="1" applyFont="1" applyAlignment="1">
      <alignment horizontal="center" vertical="top"/>
    </xf>
    <xf numFmtId="164" fontId="1" fillId="3" borderId="0" xfId="1" applyNumberFormat="1" applyFont="1" applyFill="1" applyBorder="1" applyAlignment="1">
      <alignment horizontal="center"/>
    </xf>
    <xf numFmtId="0" fontId="1" fillId="3" borderId="0" xfId="0" applyFont="1" applyFill="1"/>
    <xf numFmtId="164" fontId="1" fillId="3" borderId="0" xfId="0" applyNumberFormat="1" applyFont="1" applyFill="1" applyAlignment="1">
      <alignment horizontal="center"/>
    </xf>
    <xf numFmtId="164" fontId="3" fillId="3" borderId="0" xfId="0" applyNumberFormat="1" applyFont="1" applyFill="1" applyAlignment="1">
      <alignment horizontal="center" vertical="center" wrapText="1"/>
    </xf>
    <xf numFmtId="164" fontId="3" fillId="3" borderId="0" xfId="1" applyNumberFormat="1" applyFont="1" applyFill="1" applyBorder="1" applyAlignment="1">
      <alignment horizontal="center"/>
    </xf>
    <xf numFmtId="9" fontId="3" fillId="3" borderId="0" xfId="0" applyNumberFormat="1" applyFont="1" applyFill="1" applyAlignment="1">
      <alignment horizontal="center"/>
    </xf>
    <xf numFmtId="1" fontId="1" fillId="3" borderId="0" xfId="0" applyNumberFormat="1" applyFont="1" applyFill="1" applyAlignment="1">
      <alignment horizontal="center"/>
    </xf>
    <xf numFmtId="0" fontId="12" fillId="3" borderId="0" xfId="0" applyFont="1" applyFill="1"/>
    <xf numFmtId="164" fontId="26" fillId="5" borderId="0" xfId="0" applyNumberFormat="1" applyFont="1" applyFill="1" applyAlignment="1">
      <alignment horizontal="center"/>
    </xf>
    <xf numFmtId="166" fontId="21" fillId="3" borderId="0" xfId="1" applyNumberFormat="1" applyFont="1" applyFill="1" applyAlignment="1">
      <alignment horizontal="center"/>
    </xf>
    <xf numFmtId="0" fontId="23" fillId="3" borderId="0" xfId="0" applyFont="1" applyFill="1" applyAlignment="1">
      <alignment horizontal="center"/>
    </xf>
    <xf numFmtId="0" fontId="19" fillId="3" borderId="0" xfId="0" applyFont="1" applyFill="1" applyAlignment="1">
      <alignment horizontal="center"/>
    </xf>
    <xf numFmtId="166" fontId="20" fillId="3" borderId="0" xfId="1" applyNumberFormat="1" applyFont="1" applyFill="1" applyAlignment="1">
      <alignment horizontal="center"/>
    </xf>
    <xf numFmtId="164" fontId="21" fillId="3" borderId="0" xfId="0" applyNumberFormat="1" applyFont="1" applyFill="1" applyAlignment="1">
      <alignment horizontal="center" vertical="center"/>
    </xf>
    <xf numFmtId="0" fontId="1" fillId="3" borderId="0" xfId="0" applyFont="1" applyFill="1" applyAlignment="1">
      <alignment horizontal="center"/>
    </xf>
    <xf numFmtId="166" fontId="22" fillId="3" borderId="0" xfId="1" applyNumberFormat="1" applyFont="1" applyFill="1" applyAlignment="1">
      <alignment horizontal="center"/>
    </xf>
    <xf numFmtId="164" fontId="0" fillId="2" borderId="0" xfId="0" applyNumberFormat="1" applyFill="1" applyAlignment="1">
      <alignment horizontal="center"/>
    </xf>
    <xf numFmtId="0" fontId="3" fillId="3" borderId="0" xfId="0" applyFont="1" applyFill="1" applyAlignment="1">
      <alignment horizontal="center"/>
    </xf>
    <xf numFmtId="0" fontId="15" fillId="2" borderId="0" xfId="0" applyFont="1" applyFill="1" applyAlignment="1">
      <alignment horizontal="center" vertical="center" wrapText="1"/>
    </xf>
    <xf numFmtId="0" fontId="22" fillId="2" borderId="9" xfId="0" applyFont="1" applyFill="1" applyBorder="1" applyAlignment="1">
      <alignment horizontal="left" vertical="center" wrapText="1"/>
    </xf>
    <xf numFmtId="0" fontId="30" fillId="2" borderId="9" xfId="0" applyFont="1" applyFill="1" applyBorder="1" applyAlignment="1">
      <alignment horizontal="center"/>
    </xf>
    <xf numFmtId="0" fontId="14" fillId="2" borderId="0" xfId="0" applyFont="1" applyFill="1" applyAlignment="1">
      <alignment horizontal="center" vertical="center" wrapText="1"/>
    </xf>
    <xf numFmtId="0" fontId="1" fillId="2" borderId="8" xfId="0" applyFont="1" applyFill="1" applyBorder="1" applyAlignment="1">
      <alignment horizontal="center" vertical="center" wrapText="1"/>
    </xf>
    <xf numFmtId="0" fontId="1" fillId="2" borderId="19" xfId="0" applyFont="1" applyFill="1" applyBorder="1" applyAlignment="1">
      <alignment horizontal="center" vertical="center" wrapText="1"/>
    </xf>
    <xf numFmtId="164" fontId="3" fillId="2" borderId="9" xfId="0" applyNumberFormat="1" applyFont="1" applyFill="1" applyBorder="1" applyAlignment="1">
      <alignment horizontal="center" vertical="center"/>
    </xf>
    <xf numFmtId="164" fontId="3" fillId="2" borderId="9" xfId="0" applyNumberFormat="1" applyFont="1" applyFill="1" applyBorder="1" applyAlignment="1">
      <alignment horizontal="center" vertical="center" wrapText="1"/>
    </xf>
    <xf numFmtId="0" fontId="1" fillId="2" borderId="9" xfId="0" applyFont="1" applyFill="1" applyBorder="1" applyAlignment="1">
      <alignment horizontal="center" vertical="center" wrapText="1"/>
    </xf>
    <xf numFmtId="0" fontId="22" fillId="2" borderId="10" xfId="0" applyFont="1" applyFill="1" applyBorder="1" applyAlignment="1">
      <alignment horizontal="left" vertical="center" wrapText="1"/>
    </xf>
    <xf numFmtId="0" fontId="22" fillId="2" borderId="11" xfId="0" applyFont="1" applyFill="1" applyBorder="1" applyAlignment="1">
      <alignment horizontal="left" vertical="center" wrapText="1"/>
    </xf>
    <xf numFmtId="0" fontId="31" fillId="2" borderId="10"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10" xfId="0" applyFont="1" applyFill="1" applyBorder="1" applyAlignment="1">
      <alignment horizontal="left" vertical="center"/>
    </xf>
    <xf numFmtId="0" fontId="31" fillId="2" borderId="11" xfId="0" applyFont="1" applyFill="1" applyBorder="1" applyAlignment="1">
      <alignment horizontal="left" vertical="center"/>
    </xf>
    <xf numFmtId="0" fontId="31" fillId="2" borderId="9" xfId="0" applyFont="1" applyFill="1" applyBorder="1" applyAlignment="1">
      <alignment horizontal="left" vertical="center" wrapText="1"/>
    </xf>
    <xf numFmtId="0" fontId="13" fillId="3" borderId="0" xfId="0" applyFont="1" applyFill="1" applyAlignment="1">
      <alignment horizontal="center"/>
    </xf>
    <xf numFmtId="0" fontId="13" fillId="2" borderId="0" xfId="0" applyFont="1" applyFill="1" applyAlignment="1">
      <alignment horizontal="center" vertical="top"/>
    </xf>
    <xf numFmtId="0" fontId="1" fillId="2" borderId="0" xfId="0" applyFont="1" applyFill="1" applyAlignment="1">
      <alignment horizontal="left"/>
    </xf>
  </cellXfs>
  <cellStyles count="2">
    <cellStyle name="Currency" xfId="1" builtinId="4"/>
    <cellStyle name="Normal" xfId="0" builtinId="0"/>
  </cellStyles>
  <dxfs count="54">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fill>
        <patternFill>
          <bgColor theme="3" tint="0.3999450666829432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quot;£&quot;#,##0.00"/>
      <fill>
        <patternFill patternType="none">
          <fgColor indexed="64"/>
          <bgColor auto="1"/>
        </patternFill>
      </fill>
      <alignment horizontal="center" vertical="top" textRotation="0" wrapText="0" indent="0" justifyLastLine="0" shrinkToFit="0" readingOrder="0"/>
    </dxf>
    <dxf>
      <font>
        <strike val="0"/>
        <outline val="0"/>
        <shadow val="0"/>
        <u val="none"/>
        <vertAlign val="baseline"/>
        <sz val="12"/>
        <color theme="1"/>
        <name val="Calibri"/>
        <family val="2"/>
        <scheme val="minor"/>
      </font>
      <numFmt numFmtId="164" formatCode="&quot;£&quot;#,##0.00"/>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9" formatCode="dd/mm/yyyy"/>
      <fill>
        <patternFill patternType="none">
          <fgColor indexed="64"/>
          <bgColor auto="1"/>
        </patternFill>
      </fill>
      <alignment horizontal="center" vertical="top" textRotation="0" wrapText="0" indent="0" justifyLastLine="0" shrinkToFit="0" readingOrder="0"/>
    </dxf>
    <dxf>
      <font>
        <b/>
        <i val="0"/>
        <strike val="0"/>
        <condense val="0"/>
        <extend val="0"/>
        <outline val="0"/>
        <shadow val="0"/>
        <u/>
        <vertAlign val="baseline"/>
        <sz val="12"/>
        <color theme="0"/>
        <name val="Calibri"/>
        <family val="2"/>
        <scheme val="minor"/>
      </font>
      <fill>
        <patternFill patternType="solid">
          <fgColor indexed="64"/>
          <bgColor theme="3" tint="-0.499984740745262"/>
        </patternFill>
      </fill>
      <alignment horizontal="center" vertical="top" textRotation="0" wrapText="0" indent="0" justifyLastLine="0" shrinkToFit="0" readingOrder="0"/>
    </dxf>
    <dxf>
      <font>
        <strike val="0"/>
        <outline val="0"/>
        <shadow val="0"/>
        <u val="none"/>
        <vertAlign val="baseline"/>
        <sz val="12"/>
        <color theme="1"/>
        <name val="Calibri"/>
        <family val="2"/>
        <scheme val="minor"/>
      </font>
      <numFmt numFmtId="14" formatCode="0.0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theme="1"/>
        <name val="Calibri"/>
        <family val="2"/>
        <scheme val="minor"/>
      </font>
      <numFmt numFmtId="164" formatCode="&quot;£&quot;#,##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theme="1"/>
        <name val="Calibri"/>
        <family val="2"/>
        <scheme val="minor"/>
      </font>
      <numFmt numFmtId="164" formatCode="&quot;£&quot;#,##0.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numFmt numFmtId="164" formatCode="&quot;£&quot;#,##0.00"/>
      <fill>
        <patternFill patternType="solid">
          <fgColor indexed="64"/>
          <bgColor theme="3" tint="-0.499984740745262"/>
        </patternFill>
      </fill>
      <alignment horizontal="center" vertical="center" textRotation="0" wrapText="0" indent="0" justifyLastLine="0" shrinkToFit="0" readingOrder="0"/>
      <border diagonalUp="0" diagonalDown="0" outline="0">
        <left style="thin">
          <color theme="2" tint="-0.499984740745262"/>
        </left>
        <right style="thin">
          <color theme="2" tint="-0.499984740745262"/>
        </right>
        <top/>
        <bottom/>
      </border>
    </dxf>
    <dxf>
      <font>
        <strike val="0"/>
        <outline val="0"/>
        <shadow val="0"/>
        <u val="none"/>
        <vertAlign val="baseline"/>
        <sz val="12"/>
        <color theme="1"/>
        <name val="Calibri"/>
        <family val="2"/>
        <scheme val="minor"/>
      </font>
      <numFmt numFmtId="14" formatCode="0.00%"/>
      <fill>
        <patternFill patternType="none">
          <fgColor indexed="64"/>
          <bgColor auto="1"/>
        </patternFill>
      </fill>
      <alignment horizontal="center" textRotation="0" wrapText="0" indent="0" justifyLastLine="0" shrinkToFit="0" readingOrder="0"/>
    </dxf>
    <dxf>
      <font>
        <strike val="0"/>
        <outline val="0"/>
        <shadow val="0"/>
        <u val="none"/>
        <vertAlign val="baseline"/>
        <sz val="12"/>
        <color theme="1"/>
        <name val="Calibri"/>
        <family val="2"/>
        <scheme val="minor"/>
      </font>
      <numFmt numFmtId="164" formatCode="&quot;£&quot;#,##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numFmt numFmtId="164" formatCode="&quot;£&quot;#,##0.00"/>
      <fill>
        <patternFill patternType="none">
          <fgColor indexed="64"/>
          <bgColor auto="1"/>
        </patternFill>
      </fill>
      <alignment horizontal="center" textRotation="0" wrapText="0" indent="0" justifyLastLine="0" shrinkToFit="0" readingOrder="0"/>
    </dxf>
    <dxf>
      <font>
        <b val="0"/>
        <i val="0"/>
        <strike val="0"/>
        <condense val="0"/>
        <extend val="0"/>
        <outline val="0"/>
        <shadow val="0"/>
        <u val="none"/>
        <vertAlign val="baseline"/>
        <sz val="12"/>
        <color theme="0"/>
        <name val="Calibri"/>
        <family val="2"/>
        <scheme val="minor"/>
      </font>
      <numFmt numFmtId="164" formatCode="&quot;£&quot;#,##0.00"/>
      <fill>
        <patternFill patternType="solid">
          <fgColor indexed="64"/>
          <bgColor theme="3" tint="-0.499984740745262"/>
        </patternFill>
      </fill>
      <alignment horizontal="center" vertical="center" textRotation="0" wrapText="0" indent="0" justifyLastLine="0" shrinkToFit="0" readingOrder="0"/>
      <border diagonalUp="0" diagonalDown="0" outline="0">
        <left style="thin">
          <color theme="2" tint="-0.499984740745262"/>
        </left>
        <right style="thin">
          <color theme="2" tint="-0.499984740745262"/>
        </right>
        <top/>
        <bottom/>
      </border>
    </dxf>
    <dxf>
      <numFmt numFmtId="19" formatCode="dd/mm/yyyy"/>
    </dxf>
    <dxf>
      <font>
        <b val="0"/>
        <i val="0"/>
        <strike val="0"/>
        <condense val="0"/>
        <extend val="0"/>
        <outline val="0"/>
        <shadow val="0"/>
        <u val="none"/>
        <vertAlign val="baseline"/>
        <sz val="12"/>
        <color theme="1"/>
        <name val="Calibri"/>
        <family val="2"/>
        <scheme val="minor"/>
      </font>
      <numFmt numFmtId="14" formatCode="0.00%"/>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quot;£&quot;#,##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quot;£&quot;#,##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quot;£&quot;#,##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quot;£&quot;#,##0.00"/>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color rgb="FFC00000"/>
      </font>
      <numFmt numFmtId="164" formatCode="&quot;£&quot;#,##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quot;£&quot;#,##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quot;£&quot;#,##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bottom" textRotation="0" wrapText="0" indent="0" justifyLastLine="0" shrinkToFit="0" readingOrder="0"/>
    </dxf>
    <dxf>
      <fill>
        <patternFill patternType="solid">
          <fgColor indexed="64"/>
          <bgColor theme="3" tint="-0.499984740745262"/>
        </patternFill>
      </fill>
    </dxf>
    <dxf>
      <font>
        <color theme="0"/>
      </font>
      <fill>
        <patternFill>
          <bgColor theme="1"/>
        </patternFill>
      </fill>
      <border>
        <bottom style="thin">
          <color theme="4"/>
        </bottom>
        <vertical/>
        <horizontal/>
      </border>
    </dxf>
    <dxf>
      <font>
        <color theme="0"/>
      </font>
      <fill>
        <patternFill>
          <bgColor theme="1"/>
        </patternFill>
      </fill>
      <border diagonalUp="0" diagonalDown="0">
        <left/>
        <right/>
        <top/>
        <bottom/>
        <vertical/>
        <horizontal/>
      </border>
    </dxf>
  </dxfs>
  <tableStyles count="1" defaultTableStyle="TableStyleMedium2" defaultPivotStyle="PivotStyleLight16">
    <tableStyle name="SlicerStyleDark1 2" pivot="0" table="0" count="10" xr9:uid="{B349E139-330C-DA4D-8E16-F35C3B22D2EE}">
      <tableStyleElement type="wholeTable" dxfId="53"/>
      <tableStyleElement type="headerRow" dxfId="52"/>
    </tableStyle>
  </tableStyles>
  <colors>
    <mruColors>
      <color rgb="FF1D1D39"/>
      <color rgb="FF1D0832"/>
      <color rgb="FFB8B8B8"/>
      <color rgb="FFC72F5A"/>
      <color rgb="FF6820B5"/>
      <color rgb="FF184AFE"/>
      <color rgb="FF86B8B4"/>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2.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pivotSource>
    <c:name>[Trackers &amp; Calculators.xlsx]Pivot Tables!Total Spend per Month</c:name>
    <c:fmtId val="3"/>
  </c:pivotSource>
  <c:chart>
    <c:title>
      <c:tx>
        <c:rich>
          <a:bodyPr rot="0" spcFirstLastPara="1" vertOverflow="ellipsis" vert="horz" wrap="square" anchor="ctr" anchorCtr="1"/>
          <a:lstStyle/>
          <a:p>
            <a:pPr>
              <a:defRPr sz="1600" b="1" i="0" u="sng" strike="noStrike" kern="1200" cap="none" baseline="0">
                <a:solidFill>
                  <a:schemeClr val="lt1">
                    <a:lumMod val="85000"/>
                  </a:schemeClr>
                </a:solidFill>
                <a:latin typeface="+mn-lt"/>
                <a:ea typeface="+mn-ea"/>
                <a:cs typeface="+mn-cs"/>
              </a:defRPr>
            </a:pPr>
            <a:r>
              <a:rPr lang="en-US" sz="1400" u="sng"/>
              <a:t>Total</a:t>
            </a:r>
            <a:r>
              <a:rPr lang="en-US" sz="1400" u="sng" baseline="0"/>
              <a:t> Monthly Spending</a:t>
            </a:r>
          </a:p>
        </c:rich>
      </c:tx>
      <c:overlay val="0"/>
      <c:spPr>
        <a:noFill/>
        <a:ln>
          <a:noFill/>
        </a:ln>
        <a:effectLst/>
      </c:spPr>
      <c:txPr>
        <a:bodyPr rot="0" spcFirstLastPara="1" vertOverflow="ellipsis" vert="horz" wrap="square" anchor="ctr" anchorCtr="1"/>
        <a:lstStyle/>
        <a:p>
          <a:pPr>
            <a:defRPr sz="1600" b="1" i="0" u="sng" strike="noStrike" kern="1200" cap="none" baseline="0">
              <a:solidFill>
                <a:schemeClr val="lt1">
                  <a:lumMod val="85000"/>
                </a:schemeClr>
              </a:solidFill>
              <a:latin typeface="+mn-lt"/>
              <a:ea typeface="+mn-ea"/>
              <a:cs typeface="+mn-cs"/>
            </a:defRPr>
          </a:pPr>
          <a:endParaRPr lang="en-US"/>
        </a:p>
      </c:txPr>
    </c:title>
    <c:autoTitleDeleted val="0"/>
    <c:pivotFmts>
      <c:pivotFmt>
        <c:idx val="0"/>
        <c:spPr>
          <a:noFill/>
          <a:ln w="9525" cap="flat" cmpd="sng" algn="ctr">
            <a:solidFill>
              <a:schemeClr val="accent1"/>
            </a:solidFill>
            <a:miter lim="800000"/>
          </a:ln>
          <a:effectLst>
            <a:glow rad="63500">
              <a:schemeClr val="accent1">
                <a:satMod val="175000"/>
                <a:alpha val="25000"/>
              </a:schemeClr>
            </a:glow>
          </a:effectLst>
        </c:spPr>
        <c:marker>
          <c:spPr>
            <a:solidFill>
              <a:schemeClr val="accent1">
                <a:lumMod val="60000"/>
                <a:lumOff val="40000"/>
              </a:schemeClr>
            </a:solidFill>
            <a:ln>
              <a:noFill/>
            </a:ln>
            <a:effectLst>
              <a:glow rad="63500">
                <a:schemeClr val="accent1">
                  <a:satMod val="175000"/>
                  <a:alpha val="25000"/>
                </a:schemeClr>
              </a:glow>
            </a:effectLst>
          </c:spPr>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Tables'!$B$4</c:f>
              <c:strCache>
                <c:ptCount val="1"/>
                <c:pt idx="0">
                  <c:v>Total</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multiLvlStrRef>
              <c:f>'Pivot Tables'!$A$5:$A$8</c:f>
              <c:multiLvlStrCache>
                <c:ptCount val="2"/>
                <c:lvl>
                  <c:pt idx="0">
                    <c:v>Mar</c:v>
                  </c:pt>
                  <c:pt idx="1">
                    <c:v>Apr</c:v>
                  </c:pt>
                </c:lvl>
                <c:lvl>
                  <c:pt idx="0">
                    <c:v>2023</c:v>
                  </c:pt>
                </c:lvl>
              </c:multiLvlStrCache>
            </c:multiLvlStrRef>
          </c:cat>
          <c:val>
            <c:numRef>
              <c:f>'Pivot Tables'!$B$5:$B$8</c:f>
              <c:numCache>
                <c:formatCode>"£"#,##0.00</c:formatCode>
                <c:ptCount val="2"/>
                <c:pt idx="0">
                  <c:v>954.75000000000011</c:v>
                </c:pt>
                <c:pt idx="1">
                  <c:v>750</c:v>
                </c:pt>
              </c:numCache>
            </c:numRef>
          </c:val>
          <c:extLst>
            <c:ext xmlns:c16="http://schemas.microsoft.com/office/drawing/2014/chart" uri="{C3380CC4-5D6E-409C-BE32-E72D297353CC}">
              <c16:uniqueId val="{00000003-22C5-3542-A918-CCB7DC580AE3}"/>
            </c:ext>
          </c:extLst>
        </c:ser>
        <c:dLbls>
          <c:dLblPos val="outEnd"/>
          <c:showLegendKey val="0"/>
          <c:showVal val="1"/>
          <c:showCatName val="0"/>
          <c:showSerName val="0"/>
          <c:showPercent val="0"/>
          <c:showBubbleSize val="0"/>
        </c:dLbls>
        <c:gapWidth val="315"/>
        <c:overlap val="-40"/>
        <c:axId val="1904268911"/>
        <c:axId val="2066612895"/>
      </c:barChart>
      <c:catAx>
        <c:axId val="1904268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2066612895"/>
        <c:crosses val="autoZero"/>
        <c:auto val="1"/>
        <c:lblAlgn val="ctr"/>
        <c:lblOffset val="100"/>
        <c:noMultiLvlLbl val="0"/>
      </c:catAx>
      <c:valAx>
        <c:axId val="2066612895"/>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9042689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pivotSource>
    <c:name>[Trackers &amp; Calculators.xlsx]Pivot Tables!Total Spend per Category</c:name>
    <c:fmtId val="13"/>
  </c:pivotSource>
  <c:chart>
    <c:title>
      <c:tx>
        <c:rich>
          <a:bodyPr rot="0" spcFirstLastPara="1" vertOverflow="ellipsis" vert="horz" wrap="square" anchor="ctr" anchorCtr="1"/>
          <a:lstStyle/>
          <a:p>
            <a:pPr>
              <a:defRPr sz="1600" b="1" i="0" u="sng" strike="noStrike" kern="1200" cap="none" baseline="0">
                <a:solidFill>
                  <a:schemeClr val="lt1">
                    <a:lumMod val="85000"/>
                  </a:schemeClr>
                </a:solidFill>
                <a:latin typeface="+mn-lt"/>
                <a:ea typeface="+mn-ea"/>
                <a:cs typeface="+mn-cs"/>
              </a:defRPr>
            </a:pPr>
            <a:r>
              <a:rPr lang="en-US" sz="1400" u="sng"/>
              <a:t>Total Spending per Category</a:t>
            </a:r>
          </a:p>
        </c:rich>
      </c:tx>
      <c:overlay val="0"/>
      <c:spPr>
        <a:noFill/>
        <a:ln>
          <a:noFill/>
        </a:ln>
        <a:effectLst/>
      </c:spPr>
      <c:txPr>
        <a:bodyPr rot="0" spcFirstLastPara="1" vertOverflow="ellipsis" vert="horz" wrap="square" anchor="ctr" anchorCtr="1"/>
        <a:lstStyle/>
        <a:p>
          <a:pPr>
            <a:defRPr sz="1600" b="1" i="0" u="sng" strike="noStrike" kern="1200" cap="none" baseline="0">
              <a:solidFill>
                <a:schemeClr val="lt1">
                  <a:lumMod val="85000"/>
                </a:schemeClr>
              </a:solidFill>
              <a:latin typeface="+mn-lt"/>
              <a:ea typeface="+mn-ea"/>
              <a:cs typeface="+mn-cs"/>
            </a:defRPr>
          </a:pPr>
          <a:endParaRPr lang="en-US"/>
        </a:p>
      </c:txPr>
    </c:title>
    <c:autoTitleDeleted val="0"/>
    <c:pivotFmts>
      <c:pivotFmt>
        <c:idx val="0"/>
        <c:spPr>
          <a:solidFill>
            <a:schemeClr val="tx1"/>
          </a:solid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tx2">
              <a:lumMod val="50000"/>
            </a:schemeClr>
          </a:solidFill>
          <a:ln w="15875" cap="flat" cmpd="sng" algn="ctr">
            <a:solidFill>
              <a:schemeClr val="bg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pivotFmt>
      <c:pivotFmt>
        <c:idx val="5"/>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Tables'!$W$4</c:f>
              <c:strCache>
                <c:ptCount val="1"/>
                <c:pt idx="0">
                  <c:v>Total</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'Pivot Tables'!$V$5:$V$11</c:f>
              <c:strCache>
                <c:ptCount val="6"/>
                <c:pt idx="0">
                  <c:v>Food</c:v>
                </c:pt>
                <c:pt idx="1">
                  <c:v>Shopping</c:v>
                </c:pt>
                <c:pt idx="2">
                  <c:v>Travel</c:v>
                </c:pt>
                <c:pt idx="3">
                  <c:v>Gift</c:v>
                </c:pt>
                <c:pt idx="4">
                  <c:v>Car</c:v>
                </c:pt>
                <c:pt idx="5">
                  <c:v>NS&amp;I</c:v>
                </c:pt>
              </c:strCache>
            </c:strRef>
          </c:cat>
          <c:val>
            <c:numRef>
              <c:f>'Pivot Tables'!$W$5:$W$11</c:f>
              <c:numCache>
                <c:formatCode>"£"#,##0.00</c:formatCode>
                <c:ptCount val="6"/>
                <c:pt idx="0">
                  <c:v>1.5</c:v>
                </c:pt>
                <c:pt idx="1">
                  <c:v>222.3</c:v>
                </c:pt>
                <c:pt idx="2">
                  <c:v>10.3</c:v>
                </c:pt>
                <c:pt idx="3">
                  <c:v>57.45</c:v>
                </c:pt>
                <c:pt idx="4">
                  <c:v>163.19999999999999</c:v>
                </c:pt>
                <c:pt idx="5">
                  <c:v>1250</c:v>
                </c:pt>
              </c:numCache>
            </c:numRef>
          </c:val>
          <c:extLst>
            <c:ext xmlns:c16="http://schemas.microsoft.com/office/drawing/2014/chart" uri="{C3380CC4-5D6E-409C-BE32-E72D297353CC}">
              <c16:uniqueId val="{00000002-2DFC-0941-8202-292B49300C1B}"/>
            </c:ext>
          </c:extLst>
        </c:ser>
        <c:dLbls>
          <c:showLegendKey val="0"/>
          <c:showVal val="1"/>
          <c:showCatName val="0"/>
          <c:showSerName val="0"/>
          <c:showPercent val="0"/>
          <c:showBubbleSize val="0"/>
        </c:dLbls>
        <c:gapWidth val="315"/>
        <c:overlap val="-40"/>
        <c:axId val="1789017119"/>
        <c:axId val="1789018847"/>
      </c:barChart>
      <c:catAx>
        <c:axId val="178901711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789018847"/>
        <c:crosses val="autoZero"/>
        <c:auto val="1"/>
        <c:lblAlgn val="ctr"/>
        <c:lblOffset val="100"/>
        <c:noMultiLvlLbl val="0"/>
      </c:catAx>
      <c:valAx>
        <c:axId val="1789018847"/>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7890171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pivotSource>
    <c:name>[Trackers &amp; Calculators.xlsx]Pivot Tables!Total Spend per Category</c:name>
    <c:fmtId val="14"/>
  </c:pivotSource>
  <c:chart>
    <c:autoTitleDeleted val="1"/>
    <c:pivotFmts>
      <c:pivotFmt>
        <c:idx val="0"/>
        <c:spPr>
          <a:solidFill>
            <a:schemeClr val="accent1"/>
          </a:solidFill>
          <a:ln>
            <a:noFill/>
          </a:ln>
          <a:effectLst>
            <a:outerShdw blurRad="254000" sx="102000" sy="102000" algn="ctr" rotWithShape="0">
              <a:prstClr val="black">
                <a:alpha val="20000"/>
              </a:prstClr>
            </a:outerShdw>
          </a:effectLst>
        </c:spPr>
        <c:marker>
          <c:spPr>
            <a:solidFill>
              <a:schemeClr val="accent1">
                <a:alpha val="85000"/>
              </a:schemeClr>
            </a:solidFill>
            <a:ln>
              <a:noFill/>
            </a:ln>
            <a:effectLst/>
          </c:spPr>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
        <c:spPr>
          <a:solidFill>
            <a:schemeClr val="accent1"/>
          </a:solidFill>
          <a:ln>
            <a:noFill/>
          </a:ln>
          <a:effectLst>
            <a:outerShdw blurRad="254000" sx="102000" sy="102000" algn="ctr" rotWithShape="0">
              <a:prstClr val="black">
                <a:alpha val="20000"/>
              </a:prstClr>
            </a:outerShdw>
          </a:effectLst>
        </c:spP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overflow" horzOverflow="overflow" vert="horz" wrap="square" lIns="38100" tIns="19050" rIns="38100" bIns="19050" anchor="t" anchorCtr="0">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chemeClr val="accent1"/>
          </a:solidFill>
          <a:ln>
            <a:noFill/>
          </a:ln>
          <a:effectLst>
            <a:outerShdw blurRad="254000" sx="102000" sy="102000" algn="ctr" rotWithShape="0">
              <a:prstClr val="black">
                <a:alpha val="20000"/>
              </a:prstClr>
            </a:outerShdw>
          </a:effectLst>
        </c:spP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overflow" horzOverflow="overflow" vert="horz" wrap="square" lIns="38100" tIns="19050" rIns="38100" bIns="19050" anchor="t" anchorCtr="0">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
        <c:spPr>
          <a:solidFill>
            <a:schemeClr val="accent1"/>
          </a:solidFill>
          <a:ln>
            <a:noFill/>
          </a:ln>
          <a:effectLst>
            <a:outerShdw blurRad="254000" sx="102000" sy="102000" algn="ctr" rotWithShape="0">
              <a:prstClr val="black">
                <a:alpha val="20000"/>
              </a:prstClr>
            </a:outerShdw>
          </a:effectLst>
        </c:spP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overflow" horzOverflow="overflow" vert="horz" wrap="square" lIns="38100" tIns="19050" rIns="38100" bIns="19050" anchor="t" anchorCtr="0">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
        <c:spPr>
          <a:solidFill>
            <a:schemeClr val="accent1"/>
          </a:solidFill>
          <a:ln>
            <a:noFill/>
          </a:ln>
          <a:effectLst>
            <a:outerShdw blurRad="254000" sx="102000" sy="102000" algn="ctr" rotWithShape="0">
              <a:prstClr val="black">
                <a:alpha val="20000"/>
              </a:prstClr>
            </a:outerShdw>
          </a:effectLst>
        </c:spP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overflow" horzOverflow="overflow" vert="horz" wrap="square" lIns="38100" tIns="19050" rIns="38100" bIns="19050" anchor="t" anchorCtr="0">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5"/>
        <c:spPr>
          <a:solidFill>
            <a:schemeClr val="accent1"/>
          </a:solidFill>
          <a:ln>
            <a:noFill/>
          </a:ln>
          <a:effectLst>
            <a:outerShdw blurRad="254000" sx="102000" sy="102000" algn="ctr" rotWithShape="0">
              <a:prstClr val="black">
                <a:alpha val="20000"/>
              </a:prstClr>
            </a:outerShdw>
          </a:effectLst>
        </c:spP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overflow" horzOverflow="overflow" vert="horz" wrap="square" lIns="38100" tIns="19050" rIns="38100" bIns="19050" anchor="t" anchorCtr="0">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6"/>
        <c:spPr>
          <a:solidFill>
            <a:schemeClr val="accent1"/>
          </a:solidFill>
          <a:ln>
            <a:noFill/>
          </a:ln>
          <a:effectLst>
            <a:outerShdw blurRad="254000" sx="102000" sy="102000" algn="ctr" rotWithShape="0">
              <a:prstClr val="black">
                <a:alpha val="20000"/>
              </a:prstClr>
            </a:outerShdw>
          </a:effectLst>
        </c:spP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overflow" horzOverflow="overflow" vert="horz" wrap="square" lIns="38100" tIns="19050" rIns="38100" bIns="19050" anchor="t" anchorCtr="0">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7"/>
        <c:spPr>
          <a:solidFill>
            <a:schemeClr val="accent1"/>
          </a:solidFill>
          <a:ln>
            <a:noFill/>
          </a:ln>
          <a:effectLst>
            <a:outerShdw blurRad="254000" sx="102000" sy="102000" algn="ctr" rotWithShape="0">
              <a:prstClr val="black">
                <a:alpha val="20000"/>
              </a:prstClr>
            </a:outerShdw>
          </a:effectLst>
        </c:spP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overflow" horzOverflow="overflow" vert="horz" wrap="square" lIns="38100" tIns="19050" rIns="38100" bIns="19050" anchor="t" anchorCtr="0">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8"/>
        <c:spPr>
          <a:solidFill>
            <a:schemeClr val="accent1"/>
          </a:solidFill>
          <a:ln>
            <a:noFill/>
          </a:ln>
          <a:effectLst>
            <a:outerShdw blurRad="254000" sx="102000" sy="102000" algn="ctr" rotWithShape="0">
              <a:prstClr val="black">
                <a:alpha val="20000"/>
              </a:prstClr>
            </a:outerShdw>
          </a:effectLst>
        </c:spP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overflow" horzOverflow="overflow" vert="horz" wrap="square" lIns="38100" tIns="19050" rIns="38100" bIns="19050" anchor="t" anchorCtr="0">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9"/>
        <c:spPr>
          <a:solidFill>
            <a:schemeClr val="accent1"/>
          </a:solidFill>
          <a:ln>
            <a:noFill/>
          </a:ln>
          <a:effectLst>
            <a:outerShdw blurRad="254000" sx="102000" sy="102000" algn="ctr" rotWithShape="0">
              <a:prstClr val="black">
                <a:alpha val="20000"/>
              </a:prstClr>
            </a:outerShdw>
          </a:effectLst>
        </c:spP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overflow" horzOverflow="overflow" vert="horz" wrap="square" lIns="38100" tIns="19050" rIns="38100" bIns="19050" anchor="t" anchorCtr="0">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
        <c:spPr>
          <a:solidFill>
            <a:schemeClr val="accent1"/>
          </a:solidFill>
          <a:ln>
            <a:noFill/>
          </a:ln>
          <a:effectLst>
            <a:outerShdw blurRad="254000" sx="102000" sy="102000" algn="ctr" rotWithShape="0">
              <a:prstClr val="black">
                <a:alpha val="20000"/>
              </a:prstClr>
            </a:outerShdw>
          </a:effectLst>
        </c:spP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overflow" horzOverflow="overflow" vert="horz" wrap="square" lIns="38100" tIns="19050" rIns="38100" bIns="19050" anchor="t" anchorCtr="0">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1"/>
        <c:spPr>
          <a:solidFill>
            <a:schemeClr val="accent1"/>
          </a:solidFill>
          <a:ln>
            <a:noFill/>
          </a:ln>
          <a:effectLst>
            <a:outerShdw blurRad="254000" sx="102000" sy="102000" algn="ctr" rotWithShape="0">
              <a:prstClr val="black">
                <a:alpha val="20000"/>
              </a:prstClr>
            </a:outerShdw>
          </a:effectLst>
        </c:spP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overflow" horzOverflow="overflow" vert="horz" wrap="square" lIns="38100" tIns="19050" rIns="38100" bIns="19050" anchor="t" anchorCtr="0">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chemeClr val="accent1"/>
          </a:solidFill>
          <a:ln>
            <a:noFill/>
          </a:ln>
          <a:effectLst>
            <a:outerShdw blurRad="254000" sx="102000" sy="102000" algn="ctr" rotWithShape="0">
              <a:prstClr val="black">
                <a:alpha val="20000"/>
              </a:prstClr>
            </a:outerShdw>
          </a:effectLst>
        </c:spP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overflow" horzOverflow="overflow" vert="horz" wrap="square" lIns="38100" tIns="19050" rIns="38100" bIns="19050" anchor="t" anchorCtr="0">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3"/>
        <c:spPr>
          <a:solidFill>
            <a:schemeClr val="accent1"/>
          </a:solidFill>
          <a:ln>
            <a:noFill/>
          </a:ln>
          <a:effectLst>
            <a:outerShdw blurRad="254000" sx="102000" sy="102000" algn="ctr" rotWithShape="0">
              <a:prstClr val="black">
                <a:alpha val="20000"/>
              </a:prstClr>
            </a:outerShdw>
          </a:effectLst>
        </c:spP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overflow" horzOverflow="overflow" vert="horz" wrap="square" lIns="38100" tIns="19050" rIns="38100" bIns="19050" anchor="t" anchorCtr="0">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4"/>
        <c:spPr>
          <a:solidFill>
            <a:schemeClr val="accent1"/>
          </a:solidFill>
          <a:ln>
            <a:noFill/>
          </a:ln>
          <a:effectLst>
            <a:outerShdw blurRad="254000" sx="102000" sy="102000" algn="ctr" rotWithShape="0">
              <a:prstClr val="black">
                <a:alpha val="20000"/>
              </a:prstClr>
            </a:outerShdw>
          </a:effectLst>
        </c:spP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overflow" horzOverflow="overflow" vert="horz" wrap="square" lIns="38100" tIns="19050" rIns="38100" bIns="19050" anchor="t" anchorCtr="0">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5"/>
        <c:spPr>
          <a:solidFill>
            <a:schemeClr val="accent1"/>
          </a:solidFill>
          <a:ln>
            <a:noFill/>
          </a:ln>
          <a:effectLst>
            <a:outerShdw blurRad="254000" sx="102000" sy="102000" algn="ctr" rotWithShape="0">
              <a:prstClr val="black">
                <a:alpha val="20000"/>
              </a:prstClr>
            </a:outerShdw>
          </a:effectLst>
        </c:spP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overflow" horzOverflow="overflow" vert="horz" wrap="square" lIns="38100" tIns="19050" rIns="38100" bIns="19050" anchor="t" anchorCtr="0">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6"/>
        <c:spPr>
          <a:solidFill>
            <a:schemeClr val="accent1"/>
          </a:solidFill>
          <a:ln>
            <a:noFill/>
          </a:ln>
          <a:effectLst>
            <a:outerShdw blurRad="254000" sx="102000" sy="102000" algn="ctr" rotWithShape="0">
              <a:prstClr val="black">
                <a:alpha val="20000"/>
              </a:prstClr>
            </a:outerShdw>
          </a:effectLst>
        </c:spP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overflow" horzOverflow="overflow" vert="horz" wrap="square" lIns="38100" tIns="19050" rIns="38100" bIns="19050" anchor="t" anchorCtr="0">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7"/>
        <c:spPr>
          <a:solidFill>
            <a:schemeClr val="accent1"/>
          </a:solidFill>
          <a:ln>
            <a:noFill/>
          </a:ln>
          <a:effectLst>
            <a:outerShdw blurRad="254000" sx="102000" sy="102000" algn="ctr" rotWithShape="0">
              <a:prstClr val="black">
                <a:alpha val="20000"/>
              </a:prstClr>
            </a:outerShdw>
          </a:effectLst>
        </c:spP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overflow" horzOverflow="overflow" vert="horz" wrap="square" lIns="38100" tIns="19050" rIns="38100" bIns="19050" anchor="t" anchorCtr="0">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8"/>
        <c:spPr>
          <a:solidFill>
            <a:schemeClr val="accent1"/>
          </a:solidFill>
          <a:ln>
            <a:noFill/>
          </a:ln>
          <a:effectLst>
            <a:outerShdw blurRad="254000" sx="102000" sy="102000" algn="ctr" rotWithShape="0">
              <a:prstClr val="black">
                <a:alpha val="20000"/>
              </a:prstClr>
            </a:outerShdw>
          </a:effectLst>
        </c:spP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overflow" horzOverflow="overflow" vert="horz" wrap="square" lIns="38100" tIns="19050" rIns="38100" bIns="19050" anchor="t" anchorCtr="0">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9"/>
        <c:spPr>
          <a:solidFill>
            <a:schemeClr val="accent1"/>
          </a:solidFill>
          <a:ln>
            <a:noFill/>
          </a:ln>
          <a:effectLst>
            <a:outerShdw blurRad="254000" sx="102000" sy="102000" algn="ctr" rotWithShape="0">
              <a:prstClr val="black">
                <a:alpha val="20000"/>
              </a:prstClr>
            </a:outerShdw>
          </a:effectLst>
        </c:spP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overflow" horzOverflow="overflow" vert="horz" wrap="square" lIns="38100" tIns="19050" rIns="38100" bIns="19050" anchor="t" anchorCtr="0">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0"/>
        <c:spPr>
          <a:solidFill>
            <a:schemeClr val="accent1"/>
          </a:solidFill>
          <a:ln>
            <a:noFill/>
          </a:ln>
          <a:effectLst>
            <a:outerShdw blurRad="254000" sx="102000" sy="102000" algn="ctr" rotWithShape="0">
              <a:prstClr val="black">
                <a:alpha val="20000"/>
              </a:prstClr>
            </a:outerShdw>
          </a:effectLst>
        </c:spP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overflow" horzOverflow="overflow" vert="horz" wrap="square" lIns="38100" tIns="19050" rIns="38100" bIns="19050" anchor="t" anchorCtr="0">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1"/>
        <c:spPr>
          <a:solidFill>
            <a:schemeClr val="accent1"/>
          </a:solidFill>
          <a:ln>
            <a:noFill/>
          </a:ln>
          <a:effectLst>
            <a:outerShdw blurRad="254000" sx="102000" sy="102000" algn="ctr" rotWithShape="0">
              <a:prstClr val="black">
                <a:alpha val="20000"/>
              </a:prstClr>
            </a:outerShdw>
          </a:effectLst>
        </c:spP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overflow" horzOverflow="overflow" vert="horz" wrap="square" lIns="38100" tIns="19050" rIns="38100" bIns="19050" anchor="t" anchorCtr="0">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2"/>
        <c:spPr>
          <a:solidFill>
            <a:schemeClr val="accent1"/>
          </a:solidFill>
          <a:ln>
            <a:noFill/>
          </a:ln>
          <a:effectLst>
            <a:outerShdw blurRad="254000" sx="102000" sy="102000" algn="ctr" rotWithShape="0">
              <a:prstClr val="black">
                <a:alpha val="20000"/>
              </a:prstClr>
            </a:outerShdw>
          </a:effectLst>
        </c:spP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overflow" horzOverflow="overflow" vert="horz" wrap="square" lIns="38100" tIns="19050" rIns="38100" bIns="19050" anchor="t" anchorCtr="0">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3"/>
        <c:spPr>
          <a:solidFill>
            <a:schemeClr val="accent1"/>
          </a:solidFill>
          <a:ln>
            <a:noFill/>
          </a:ln>
          <a:effectLst>
            <a:outerShdw blurRad="254000" sx="102000" sy="102000" algn="ctr" rotWithShape="0">
              <a:prstClr val="black">
                <a:alpha val="20000"/>
              </a:prstClr>
            </a:outerShdw>
          </a:effectLst>
        </c:spP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overflow" horzOverflow="overflow" vert="horz" wrap="square" lIns="38100" tIns="19050" rIns="38100" bIns="19050" anchor="t" anchorCtr="0">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4"/>
        <c:spPr>
          <a:solidFill>
            <a:schemeClr val="accent1"/>
          </a:solidFill>
          <a:ln>
            <a:noFill/>
          </a:ln>
          <a:effectLst>
            <a:outerShdw blurRad="254000" sx="102000" sy="102000" algn="ctr" rotWithShape="0">
              <a:prstClr val="black">
                <a:alpha val="20000"/>
              </a:prstClr>
            </a:outerShdw>
          </a:effectLst>
        </c:spP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overflow" horzOverflow="overflow" vert="horz" wrap="square" lIns="38100" tIns="19050" rIns="38100" bIns="19050" anchor="t" anchorCtr="0">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5"/>
        <c:spPr>
          <a:solidFill>
            <a:schemeClr val="accent1"/>
          </a:solidFill>
          <a:ln>
            <a:noFill/>
          </a:ln>
          <a:effectLst>
            <a:outerShdw blurRad="254000" sx="102000" sy="102000" algn="ctr" rotWithShape="0">
              <a:prstClr val="black">
                <a:alpha val="20000"/>
              </a:prstClr>
            </a:outerShdw>
          </a:effectLst>
        </c:spP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overflow" horzOverflow="overflow" vert="horz" wrap="square" lIns="38100" tIns="19050" rIns="38100" bIns="19050" anchor="t" anchorCtr="0">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6"/>
        <c:spPr>
          <a:solidFill>
            <a:schemeClr val="accent1"/>
          </a:solidFill>
          <a:ln>
            <a:noFill/>
          </a:ln>
          <a:effectLst>
            <a:outerShdw blurRad="254000" sx="102000" sy="102000" algn="ctr" rotWithShape="0">
              <a:prstClr val="black">
                <a:alpha val="20000"/>
              </a:prstClr>
            </a:outerShdw>
          </a:effectLst>
        </c:spP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overflow" horzOverflow="overflow" vert="horz" wrap="square" lIns="38100" tIns="19050" rIns="38100" bIns="19050" anchor="t" anchorCtr="0">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7"/>
        <c:spPr>
          <a:solidFill>
            <a:schemeClr val="accent1"/>
          </a:solidFill>
          <a:ln>
            <a:noFill/>
          </a:ln>
          <a:effectLst>
            <a:outerShdw blurRad="254000" sx="102000" sy="102000" algn="ctr" rotWithShape="0">
              <a:prstClr val="black">
                <a:alpha val="20000"/>
              </a:prstClr>
            </a:outerShdw>
          </a:effectLst>
        </c:spP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overflow" horzOverflow="overflow" vert="horz" wrap="square" lIns="38100" tIns="19050" rIns="38100" bIns="19050" anchor="t" anchorCtr="0">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8"/>
        <c:spPr>
          <a:solidFill>
            <a:schemeClr val="accent1"/>
          </a:solidFill>
          <a:ln>
            <a:noFill/>
          </a:ln>
          <a:effectLst>
            <a:outerShdw blurRad="254000" sx="102000" sy="102000" algn="ctr" rotWithShape="0">
              <a:prstClr val="black">
                <a:alpha val="20000"/>
              </a:prstClr>
            </a:outerShdw>
          </a:effectLst>
        </c:spP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overflow" horzOverflow="overflow" vert="horz" wrap="square" lIns="38100" tIns="19050" rIns="38100" bIns="19050" anchor="t" anchorCtr="0">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9"/>
        <c:spPr>
          <a:solidFill>
            <a:schemeClr val="accent1"/>
          </a:solidFill>
          <a:ln>
            <a:noFill/>
          </a:ln>
          <a:effectLst>
            <a:outerShdw blurRad="254000" sx="102000" sy="102000" algn="ctr" rotWithShape="0">
              <a:prstClr val="black">
                <a:alpha val="20000"/>
              </a:prstClr>
            </a:outerShdw>
          </a:effectLst>
        </c:spP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overflow" horzOverflow="overflow" vert="horz" wrap="square" lIns="38100" tIns="19050" rIns="38100" bIns="19050" anchor="t" anchorCtr="0">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0"/>
        <c:spPr>
          <a:solidFill>
            <a:schemeClr val="accent1"/>
          </a:solidFill>
          <a:ln>
            <a:noFill/>
          </a:ln>
          <a:effectLst>
            <a:outerShdw blurRad="254000" sx="102000" sy="102000" algn="ctr" rotWithShape="0">
              <a:prstClr val="black">
                <a:alpha val="20000"/>
              </a:prstClr>
            </a:outerShdw>
          </a:effectLst>
        </c:spP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overflow" horzOverflow="overflow" vert="horz" wrap="square" lIns="38100" tIns="19050" rIns="38100" bIns="19050" anchor="t" anchorCtr="0">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1"/>
        <c:spPr>
          <a:solidFill>
            <a:schemeClr val="accent1"/>
          </a:solidFill>
          <a:ln>
            <a:noFill/>
          </a:ln>
          <a:effectLst>
            <a:outerShdw blurRad="254000" sx="102000" sy="102000" algn="ctr" rotWithShape="0">
              <a:prstClr val="black">
                <a:alpha val="20000"/>
              </a:prstClr>
            </a:outerShdw>
          </a:effectLst>
        </c:spP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overflow" horzOverflow="overflow" vert="horz" wrap="square" lIns="38100" tIns="19050" rIns="38100" bIns="19050" anchor="t" anchorCtr="0">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2"/>
        <c:spPr>
          <a:solidFill>
            <a:schemeClr val="accent1"/>
          </a:solidFill>
          <a:ln>
            <a:noFill/>
          </a:ln>
          <a:effectLst>
            <a:outerShdw blurRad="254000" sx="102000" sy="102000" algn="ctr" rotWithShape="0">
              <a:prstClr val="black">
                <a:alpha val="20000"/>
              </a:prstClr>
            </a:outerShdw>
          </a:effectLst>
        </c:spP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overflow" horzOverflow="overflow" vert="horz" wrap="square" lIns="38100" tIns="19050" rIns="38100" bIns="19050" anchor="t" anchorCtr="0">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3"/>
        <c:spPr>
          <a:solidFill>
            <a:schemeClr val="accent1"/>
          </a:solidFill>
          <a:ln>
            <a:noFill/>
          </a:ln>
          <a:effectLst>
            <a:outerShdw blurRad="254000" sx="102000" sy="102000" algn="ctr" rotWithShape="0">
              <a:prstClr val="black">
                <a:alpha val="20000"/>
              </a:prstClr>
            </a:outerShdw>
          </a:effectLst>
        </c:spP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overflow" horzOverflow="overflow" vert="horz" wrap="square" lIns="38100" tIns="19050" rIns="38100" bIns="19050" anchor="t" anchorCtr="0">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4"/>
        <c:spPr>
          <a:solidFill>
            <a:schemeClr val="accent1"/>
          </a:solidFill>
          <a:ln>
            <a:noFill/>
          </a:ln>
          <a:effectLst>
            <a:outerShdw blurRad="254000" sx="102000" sy="102000" algn="ctr" rotWithShape="0">
              <a:prstClr val="black">
                <a:alpha val="20000"/>
              </a:prstClr>
            </a:outerShdw>
          </a:effectLst>
        </c:spP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overflow" horzOverflow="overflow" vert="horz" wrap="square" lIns="38100" tIns="19050" rIns="38100" bIns="19050" anchor="t" anchorCtr="0">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5"/>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6"/>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7"/>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8"/>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9"/>
        <c:spPr>
          <a:solidFill>
            <a:schemeClr val="accent1"/>
          </a:solidFill>
          <a:ln>
            <a:noFill/>
          </a:ln>
          <a:effectLst>
            <a:outerShdw blurRad="254000" sx="102000" sy="102000" algn="ctr" rotWithShape="0">
              <a:prstClr val="black">
                <a:alpha val="20000"/>
              </a:prstClr>
            </a:outerShdw>
          </a:effectLst>
        </c:spP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0"/>
        <c:spPr>
          <a:solidFill>
            <a:schemeClr val="accent1"/>
          </a:solidFill>
          <a:ln>
            <a:noFill/>
          </a:ln>
          <a:effectLst>
            <a:outerShdw blurRad="254000" sx="102000" sy="102000" algn="ctr" rotWithShape="0">
              <a:prstClr val="black">
                <a:alpha val="20000"/>
              </a:prstClr>
            </a:outerShdw>
          </a:effectLst>
        </c:spP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1"/>
        <c:spPr>
          <a:solidFill>
            <a:schemeClr val="accent1"/>
          </a:solidFill>
          <a:ln>
            <a:noFill/>
          </a:ln>
          <a:effectLst>
            <a:outerShdw blurRad="254000" sx="102000" sy="102000" algn="ctr" rotWithShape="0">
              <a:prstClr val="black">
                <a:alpha val="20000"/>
              </a:prstClr>
            </a:outerShdw>
          </a:effectLst>
        </c:spPr>
      </c:pivotFmt>
      <c:pivotFmt>
        <c:idx val="42"/>
        <c:spPr>
          <a:solidFill>
            <a:schemeClr val="accent1"/>
          </a:solidFill>
          <a:ln>
            <a:noFill/>
          </a:ln>
          <a:effectLst>
            <a:outerShdw blurRad="254000" sx="102000" sy="102000" algn="ctr" rotWithShape="0">
              <a:prstClr val="black">
                <a:alpha val="20000"/>
              </a:prstClr>
            </a:outerShdw>
          </a:effectLst>
        </c:spPr>
      </c:pivotFmt>
      <c:pivotFmt>
        <c:idx val="43"/>
        <c:spPr>
          <a:solidFill>
            <a:schemeClr val="accent1"/>
          </a:solidFill>
          <a:ln>
            <a:noFill/>
          </a:ln>
          <a:effectLst>
            <a:outerShdw blurRad="254000" sx="102000" sy="102000" algn="ctr" rotWithShape="0">
              <a:prstClr val="black">
                <a:alpha val="20000"/>
              </a:prstClr>
            </a:outerShdw>
          </a:effectLst>
        </c:spPr>
      </c:pivotFmt>
      <c:pivotFmt>
        <c:idx val="44"/>
        <c:spPr>
          <a:solidFill>
            <a:schemeClr val="accent1"/>
          </a:solidFill>
          <a:ln>
            <a:noFill/>
          </a:ln>
          <a:effectLst>
            <a:outerShdw blurRad="254000" sx="102000" sy="102000" algn="ctr" rotWithShape="0">
              <a:prstClr val="black">
                <a:alpha val="20000"/>
              </a:prstClr>
            </a:outerShdw>
          </a:effectLst>
        </c:spPr>
      </c:pivotFmt>
      <c:pivotFmt>
        <c:idx val="45"/>
        <c:spPr>
          <a:solidFill>
            <a:schemeClr val="accent1"/>
          </a:solidFill>
          <a:ln>
            <a:noFill/>
          </a:ln>
          <a:effectLst>
            <a:outerShdw blurRad="254000" sx="102000" sy="102000" algn="ctr" rotWithShape="0">
              <a:prstClr val="black">
                <a:alpha val="20000"/>
              </a:prstClr>
            </a:outerShdw>
          </a:effectLst>
        </c:spPr>
      </c:pivotFmt>
      <c:pivotFmt>
        <c:idx val="46"/>
        <c:spPr>
          <a:solidFill>
            <a:schemeClr val="accent1"/>
          </a:solidFill>
          <a:ln>
            <a:noFill/>
          </a:ln>
          <a:effectLst>
            <a:outerShdw blurRad="254000" sx="102000" sy="102000" algn="ctr" rotWithShape="0">
              <a:prstClr val="black">
                <a:alpha val="20000"/>
              </a:prstClr>
            </a:outerShdw>
          </a:effectLst>
        </c:spPr>
      </c:pivotFmt>
      <c:pivotFmt>
        <c:idx val="47"/>
        <c:spPr>
          <a:solidFill>
            <a:schemeClr val="accent1"/>
          </a:solidFill>
          <a:ln>
            <a:noFill/>
          </a:ln>
          <a:effectLst>
            <a:outerShdw blurRad="254000" sx="102000" sy="102000" algn="ctr" rotWithShape="0">
              <a:prstClr val="black">
                <a:alpha val="20000"/>
              </a:prstClr>
            </a:outerShdw>
          </a:effectLst>
        </c:spPr>
      </c:pivotFmt>
      <c:pivotFmt>
        <c:idx val="48"/>
        <c:spPr>
          <a:solidFill>
            <a:schemeClr val="accent1"/>
          </a:solidFill>
          <a:ln>
            <a:noFill/>
          </a:ln>
          <a:effectLst>
            <a:outerShdw blurRad="254000" sx="102000" sy="102000" algn="ctr" rotWithShape="0">
              <a:prstClr val="black">
                <a:alpha val="20000"/>
              </a:prstClr>
            </a:outerShdw>
          </a:effectLst>
        </c:spPr>
      </c:pivotFmt>
      <c:pivotFmt>
        <c:idx val="49"/>
        <c:spPr>
          <a:solidFill>
            <a:schemeClr val="accent1"/>
          </a:solidFill>
          <a:ln>
            <a:noFill/>
          </a:ln>
          <a:effectLst>
            <a:outerShdw blurRad="254000" sx="102000" sy="102000" algn="ctr" rotWithShape="0">
              <a:prstClr val="black">
                <a:alpha val="20000"/>
              </a:prstClr>
            </a:outerShdw>
          </a:effectLst>
        </c:spP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50"/>
        <c:spPr>
          <a:solidFill>
            <a:schemeClr val="accent1"/>
          </a:solidFill>
          <a:ln>
            <a:noFill/>
          </a:ln>
          <a:effectLst>
            <a:outerShdw blurRad="254000" sx="102000" sy="102000" algn="ctr" rotWithShape="0">
              <a:prstClr val="black">
                <a:alpha val="20000"/>
              </a:prstClr>
            </a:outerShdw>
          </a:effectLst>
        </c:spPr>
      </c:pivotFmt>
      <c:pivotFmt>
        <c:idx val="51"/>
        <c:spPr>
          <a:solidFill>
            <a:schemeClr val="accent1"/>
          </a:solidFill>
          <a:ln>
            <a:noFill/>
          </a:ln>
          <a:effectLst>
            <a:outerShdw blurRad="254000" sx="102000" sy="102000" algn="ctr" rotWithShape="0">
              <a:prstClr val="black">
                <a:alpha val="20000"/>
              </a:prstClr>
            </a:outerShdw>
          </a:effectLst>
        </c:spPr>
      </c:pivotFmt>
      <c:pivotFmt>
        <c:idx val="52"/>
        <c:spPr>
          <a:solidFill>
            <a:schemeClr val="accent1"/>
          </a:solidFill>
          <a:ln>
            <a:noFill/>
          </a:ln>
          <a:effectLst>
            <a:outerShdw blurRad="254000" sx="102000" sy="102000" algn="ctr" rotWithShape="0">
              <a:prstClr val="black">
                <a:alpha val="20000"/>
              </a:prstClr>
            </a:outerShdw>
          </a:effectLst>
        </c:spPr>
      </c:pivotFmt>
      <c:pivotFmt>
        <c:idx val="53"/>
        <c:spPr>
          <a:solidFill>
            <a:schemeClr val="accent1"/>
          </a:solidFill>
          <a:ln>
            <a:noFill/>
          </a:ln>
          <a:effectLst>
            <a:outerShdw blurRad="254000" sx="102000" sy="102000" algn="ctr" rotWithShape="0">
              <a:prstClr val="black">
                <a:alpha val="20000"/>
              </a:prstClr>
            </a:outerShdw>
          </a:effectLst>
        </c:spPr>
      </c:pivotFmt>
      <c:pivotFmt>
        <c:idx val="54"/>
        <c:spPr>
          <a:solidFill>
            <a:schemeClr val="accent1"/>
          </a:solidFill>
          <a:ln>
            <a:noFill/>
          </a:ln>
          <a:effectLst>
            <a:outerShdw blurRad="254000" sx="102000" sy="102000" algn="ctr" rotWithShape="0">
              <a:prstClr val="black">
                <a:alpha val="20000"/>
              </a:prstClr>
            </a:outerShdw>
          </a:effectLst>
        </c:spPr>
      </c:pivotFmt>
      <c:pivotFmt>
        <c:idx val="55"/>
        <c:spPr>
          <a:solidFill>
            <a:schemeClr val="accent1"/>
          </a:solidFill>
          <a:ln>
            <a:noFill/>
          </a:ln>
          <a:effectLst>
            <a:outerShdw blurRad="254000" sx="102000" sy="102000" algn="ctr" rotWithShape="0">
              <a:prstClr val="black">
                <a:alpha val="20000"/>
              </a:prstClr>
            </a:outerShdw>
          </a:effectLst>
        </c:spPr>
      </c:pivotFmt>
      <c:pivotFmt>
        <c:idx val="56"/>
        <c:spPr>
          <a:solidFill>
            <a:schemeClr val="accent1"/>
          </a:solidFill>
          <a:ln>
            <a:noFill/>
          </a:ln>
          <a:effectLst>
            <a:outerShdw blurRad="254000" sx="102000" sy="102000" algn="ctr" rotWithShape="0">
              <a:prstClr val="black">
                <a:alpha val="20000"/>
              </a:prstClr>
            </a:outerShdw>
          </a:effectLst>
        </c:spPr>
      </c:pivotFmt>
      <c:pivotFmt>
        <c:idx val="57"/>
        <c:spPr>
          <a:solidFill>
            <a:schemeClr val="accent1"/>
          </a:solidFill>
          <a:ln>
            <a:noFill/>
          </a:ln>
          <a:effectLst>
            <a:outerShdw blurRad="254000" sx="102000" sy="102000" algn="ctr" rotWithShape="0">
              <a:prstClr val="black">
                <a:alpha val="20000"/>
              </a:prstClr>
            </a:outerShdw>
          </a:effectLst>
        </c:spPr>
      </c:pivotFmt>
      <c:pivotFmt>
        <c:idx val="58"/>
        <c:spPr>
          <a:solidFill>
            <a:schemeClr val="accent1"/>
          </a:solidFill>
          <a:ln>
            <a:noFill/>
          </a:ln>
          <a:effectLst>
            <a:outerShdw blurRad="254000" sx="102000" sy="102000" algn="ctr" rotWithShape="0">
              <a:prstClr val="black">
                <a:alpha val="20000"/>
              </a:prstClr>
            </a:outerShdw>
          </a:effectLst>
        </c:spP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59"/>
        <c:spPr>
          <a:solidFill>
            <a:schemeClr val="accent1"/>
          </a:solidFill>
          <a:ln>
            <a:noFill/>
          </a:ln>
          <a:effectLst>
            <a:outerShdw blurRad="254000" sx="102000" sy="102000" algn="ctr" rotWithShape="0">
              <a:prstClr val="black">
                <a:alpha val="20000"/>
              </a:prstClr>
            </a:outerShdw>
          </a:effectLst>
        </c:spPr>
      </c:pivotFmt>
      <c:pivotFmt>
        <c:idx val="60"/>
        <c:spPr>
          <a:solidFill>
            <a:schemeClr val="accent1"/>
          </a:solidFill>
          <a:ln>
            <a:noFill/>
          </a:ln>
          <a:effectLst>
            <a:outerShdw blurRad="254000" sx="102000" sy="102000" algn="ctr" rotWithShape="0">
              <a:prstClr val="black">
                <a:alpha val="20000"/>
              </a:prstClr>
            </a:outerShdw>
          </a:effectLst>
        </c:spPr>
      </c:pivotFmt>
      <c:pivotFmt>
        <c:idx val="61"/>
        <c:spPr>
          <a:solidFill>
            <a:schemeClr val="accent1"/>
          </a:solidFill>
          <a:ln>
            <a:noFill/>
          </a:ln>
          <a:effectLst>
            <a:outerShdw blurRad="254000" sx="102000" sy="102000" algn="ctr" rotWithShape="0">
              <a:prstClr val="black">
                <a:alpha val="20000"/>
              </a:prstClr>
            </a:outerShdw>
          </a:effectLst>
        </c:spP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62"/>
        <c:spPr>
          <a:solidFill>
            <a:schemeClr val="accent1"/>
          </a:solidFill>
          <a:ln>
            <a:noFill/>
          </a:ln>
          <a:effectLst>
            <a:outerShdw blurRad="254000" sx="102000" sy="102000" algn="ctr" rotWithShape="0">
              <a:prstClr val="black">
                <a:alpha val="20000"/>
              </a:prstClr>
            </a:outerShdw>
          </a:effectLst>
        </c:spPr>
      </c:pivotFmt>
      <c:pivotFmt>
        <c:idx val="63"/>
        <c:spPr>
          <a:solidFill>
            <a:schemeClr val="accent1"/>
          </a:solidFill>
          <a:ln>
            <a:noFill/>
          </a:ln>
          <a:effectLst>
            <a:outerShdw blurRad="254000" sx="102000" sy="102000" algn="ctr" rotWithShape="0">
              <a:prstClr val="black">
                <a:alpha val="20000"/>
              </a:prstClr>
            </a:outerShdw>
          </a:effectLst>
        </c:spPr>
      </c:pivotFmt>
      <c:pivotFmt>
        <c:idx val="64"/>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1"/>
          <c:showCatName val="0"/>
          <c:showSerName val="0"/>
          <c:showPercent val="1"/>
          <c:showBubbleSize val="0"/>
          <c:separator>
</c:separator>
          <c:extLst>
            <c:ext xmlns:c15="http://schemas.microsoft.com/office/drawing/2012/chart" uri="{CE6537A1-D6FC-4f65-9D91-7224C49458BB}"/>
          </c:extLst>
        </c:dLbl>
      </c:pivotFmt>
      <c:pivotFmt>
        <c:idx val="65"/>
        <c:spPr>
          <a:solidFill>
            <a:schemeClr val="accent1"/>
          </a:solidFill>
          <a:ln>
            <a:noFill/>
          </a:ln>
          <a:effectLst>
            <a:outerShdw blurRad="254000" sx="102000" sy="102000" algn="ctr" rotWithShape="0">
              <a:prstClr val="black">
                <a:alpha val="20000"/>
              </a:prstClr>
            </a:outerShdw>
          </a:effectLst>
        </c:spPr>
      </c:pivotFmt>
      <c:pivotFmt>
        <c:idx val="66"/>
        <c:spPr>
          <a:solidFill>
            <a:schemeClr val="accent1"/>
          </a:solidFill>
          <a:ln>
            <a:noFill/>
          </a:ln>
          <a:effectLst>
            <a:outerShdw blurRad="254000" sx="102000" sy="102000" algn="ctr" rotWithShape="0">
              <a:prstClr val="black">
                <a:alpha val="20000"/>
              </a:prstClr>
            </a:outerShdw>
          </a:effectLst>
        </c:spPr>
      </c:pivotFmt>
      <c:pivotFmt>
        <c:idx val="67"/>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a:outerShdw blurRad="254000" sx="102000" sy="102000" algn="ctr" rotWithShape="0">
              <a:prstClr val="black">
                <a:alpha val="20000"/>
              </a:prstClr>
            </a:outerShdw>
          </a:effectLst>
        </c:spPr>
        <c:dLbl>
          <c:idx val="0"/>
          <c:layout>
            <c:manualLayout>
              <c:x val="-5.0420168067226892E-2"/>
              <c:y val="0.14373197624191811"/>
            </c:manualLayout>
          </c:layout>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a:outerShdw blurRad="254000" sx="102000" sy="102000" algn="ctr" rotWithShape="0">
              <a:prstClr val="black">
                <a:alpha val="20000"/>
              </a:prstClr>
            </a:outerShdw>
          </a:effectLst>
        </c:spPr>
        <c:dLbl>
          <c:idx val="0"/>
          <c:layout>
            <c:manualLayout>
              <c:x val="-0.12605042016806722"/>
              <c:y val="-1.7110949552609299E-2"/>
            </c:manualLayout>
          </c:layout>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a:outerShdw blurRad="254000" sx="102000" sy="102000" algn="ctr" rotWithShape="0">
              <a:prstClr val="black">
                <a:alpha val="20000"/>
              </a:prstClr>
            </a:outerShdw>
          </a:effectLst>
        </c:spPr>
      </c:pivotFmt>
      <c:pivotFmt>
        <c:idx val="71"/>
        <c:spPr>
          <a:solidFill>
            <a:schemeClr val="accent1"/>
          </a:solidFill>
          <a:ln>
            <a:noFill/>
          </a:ln>
          <a:effectLst>
            <a:outerShdw blurRad="254000" sx="102000" sy="102000" algn="ctr" rotWithShape="0">
              <a:prstClr val="black">
                <a:alpha val="20000"/>
              </a:prstClr>
            </a:outerShdw>
          </a:effectLst>
        </c:spPr>
        <c:dLbl>
          <c:idx val="0"/>
          <c:layout>
            <c:manualLayout>
              <c:x val="0.11974789915966372"/>
              <c:y val="5.4755038568349755E-2"/>
            </c:manualLayout>
          </c:layout>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a:outerShdw blurRad="254000" sx="102000" sy="102000" algn="ctr" rotWithShape="0">
              <a:prstClr val="black">
                <a:alpha val="20000"/>
              </a:prstClr>
            </a:outerShdw>
          </a:effectLst>
        </c:spPr>
        <c:dLbl>
          <c:idx val="0"/>
          <c:layout>
            <c:manualLayout>
              <c:x val="-0.10084033613445378"/>
              <c:y val="-0.1129322670472214"/>
            </c:manualLayout>
          </c:layout>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a:outerShdw blurRad="254000" sx="102000" sy="102000" algn="ctr" rotWithShape="0">
              <a:prstClr val="black">
                <a:alpha val="20000"/>
              </a:prstClr>
            </a:outerShdw>
          </a:effectLst>
        </c:spPr>
      </c:pivotFmt>
      <c:pivotFmt>
        <c:idx val="74"/>
        <c:spPr>
          <a:solidFill>
            <a:schemeClr val="accent1"/>
          </a:solidFill>
          <a:ln>
            <a:noFill/>
          </a:ln>
          <a:effectLst>
            <a:outerShdw blurRad="254000" sx="102000" sy="102000" algn="ctr" rotWithShape="0">
              <a:prstClr val="black">
                <a:alpha val="20000"/>
              </a:prstClr>
            </a:outerShdw>
          </a:effectLst>
        </c:spPr>
      </c:pivotFmt>
      <c:pivotFmt>
        <c:idx val="75"/>
        <c:spPr>
          <a:solidFill>
            <a:schemeClr val="accent1"/>
          </a:solidFill>
          <a:ln>
            <a:noFill/>
          </a:ln>
          <a:effectLst>
            <a:outerShdw blurRad="254000" sx="102000" sy="102000" algn="ctr" rotWithShape="0">
              <a:prstClr val="black">
                <a:alpha val="20000"/>
              </a:prstClr>
            </a:outerShdw>
          </a:effectLst>
        </c:spPr>
      </c:pivotFmt>
      <c:pivotFmt>
        <c:idx val="76"/>
        <c:spPr>
          <a:solidFill>
            <a:schemeClr val="accent1"/>
          </a:solidFill>
          <a:ln>
            <a:noFill/>
          </a:ln>
          <a:effectLst>
            <a:outerShdw blurRad="254000" sx="102000" sy="102000" algn="ctr" rotWithShape="0">
              <a:prstClr val="black">
                <a:alpha val="20000"/>
              </a:prstClr>
            </a:outerShdw>
          </a:effectLst>
        </c:spPr>
      </c:pivotFmt>
      <c:pivotFmt>
        <c:idx val="77"/>
        <c:spPr>
          <a:solidFill>
            <a:schemeClr val="accent1"/>
          </a:solidFill>
          <a:ln>
            <a:noFill/>
          </a:ln>
          <a:effectLst>
            <a:outerShdw blurRad="254000" sx="102000" sy="102000" algn="ctr" rotWithShape="0">
              <a:prstClr val="black">
                <a:alpha val="20000"/>
              </a:prstClr>
            </a:outerShdw>
          </a:effectLst>
        </c:spPr>
      </c:pivotFmt>
      <c:pivotFmt>
        <c:idx val="78"/>
        <c:spPr>
          <a:solidFill>
            <a:schemeClr val="accent1"/>
          </a:solidFill>
          <a:ln>
            <a:noFill/>
          </a:ln>
          <a:effectLst>
            <a:outerShdw blurRad="254000" sx="102000" sy="102000" algn="ctr" rotWithShape="0">
              <a:prstClr val="black">
                <a:alpha val="20000"/>
              </a:prstClr>
            </a:outerShdw>
          </a:effectLst>
        </c:spPr>
      </c:pivotFmt>
      <c:pivotFmt>
        <c:idx val="79"/>
        <c:spPr>
          <a:solidFill>
            <a:schemeClr val="accent1"/>
          </a:solidFill>
          <a:ln>
            <a:noFill/>
          </a:ln>
          <a:effectLst>
            <a:outerShdw blurRad="254000" sx="102000" sy="102000" algn="ctr" rotWithShape="0">
              <a:prstClr val="black">
                <a:alpha val="20000"/>
              </a:prstClr>
            </a:outerShdw>
          </a:effectLst>
        </c:spPr>
      </c:pivotFmt>
      <c:pivotFmt>
        <c:idx val="80"/>
        <c:spPr>
          <a:solidFill>
            <a:schemeClr val="accent1"/>
          </a:solidFill>
          <a:ln>
            <a:noFill/>
          </a:ln>
          <a:effectLst>
            <a:outerShdw blurRad="254000" sx="102000" sy="102000" algn="ctr" rotWithShape="0">
              <a:prstClr val="black">
                <a:alpha val="20000"/>
              </a:prstClr>
            </a:outerShdw>
          </a:effectLst>
        </c:spPr>
      </c:pivotFmt>
      <c:pivotFmt>
        <c:idx val="81"/>
        <c:spPr>
          <a:solidFill>
            <a:schemeClr val="accent1"/>
          </a:solidFill>
          <a:ln>
            <a:noFill/>
          </a:ln>
          <a:effectLst>
            <a:outerShdw blurRad="254000" sx="102000" sy="102000" algn="ctr" rotWithShape="0">
              <a:prstClr val="black">
                <a:alpha val="20000"/>
              </a:prstClr>
            </a:outerShdw>
          </a:effectLst>
        </c:spPr>
      </c:pivotFmt>
      <c:pivotFmt>
        <c:idx val="82"/>
        <c:spPr>
          <a:solidFill>
            <a:schemeClr val="accent1"/>
          </a:solidFill>
          <a:ln>
            <a:noFill/>
          </a:ln>
          <a:effectLst>
            <a:outerShdw blurRad="254000" sx="102000" sy="102000" algn="ctr" rotWithShape="0">
              <a:prstClr val="black">
                <a:alpha val="20000"/>
              </a:prstClr>
            </a:outerShdw>
          </a:effectLst>
        </c:spPr>
      </c:pivotFmt>
      <c:pivotFmt>
        <c:idx val="83"/>
        <c:spPr>
          <a:solidFill>
            <a:schemeClr val="accent1"/>
          </a:solidFill>
          <a:ln>
            <a:noFill/>
          </a:ln>
          <a:effectLst>
            <a:outerShdw blurRad="254000" sx="102000" sy="102000" algn="ctr" rotWithShape="0">
              <a:prstClr val="black">
                <a:alpha val="20000"/>
              </a:prstClr>
            </a:outerShdw>
          </a:effectLst>
        </c:spPr>
      </c:pivotFmt>
      <c:pivotFmt>
        <c:idx val="84"/>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a:outerShdw blurRad="254000" sx="102000" sy="102000" algn="ctr" rotWithShape="0">
              <a:prstClr val="black">
                <a:alpha val="20000"/>
              </a:prstClr>
            </a:outerShdw>
          </a:effectLst>
        </c:spPr>
      </c:pivotFmt>
      <c:pivotFmt>
        <c:idx val="86"/>
        <c:spPr>
          <a:solidFill>
            <a:schemeClr val="accent1"/>
          </a:solidFill>
          <a:ln>
            <a:noFill/>
          </a:ln>
          <a:effectLst>
            <a:outerShdw blurRad="254000" sx="102000" sy="102000" algn="ctr" rotWithShape="0">
              <a:prstClr val="black">
                <a:alpha val="20000"/>
              </a:prstClr>
            </a:outerShdw>
          </a:effectLst>
        </c:spPr>
        <c:dLbl>
          <c:idx val="0"/>
          <c:layout>
            <c:manualLayout>
              <c:x val="-5.0420168067226892E-2"/>
              <c:y val="0.14373197624191811"/>
            </c:manualLayout>
          </c:layout>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a:outerShdw blurRad="254000" sx="102000" sy="102000" algn="ctr" rotWithShape="0">
              <a:prstClr val="black">
                <a:alpha val="20000"/>
              </a:prstClr>
            </a:outerShdw>
          </a:effectLst>
        </c:spPr>
      </c:pivotFmt>
      <c:pivotFmt>
        <c:idx val="88"/>
        <c:spPr>
          <a:solidFill>
            <a:schemeClr val="accent1"/>
          </a:solidFill>
          <a:ln>
            <a:noFill/>
          </a:ln>
          <a:effectLst>
            <a:outerShdw blurRad="254000" sx="102000" sy="102000" algn="ctr" rotWithShape="0">
              <a:prstClr val="black">
                <a:alpha val="20000"/>
              </a:prstClr>
            </a:outerShdw>
          </a:effectLst>
        </c:spPr>
      </c:pivotFmt>
      <c:pivotFmt>
        <c:idx val="89"/>
        <c:spPr>
          <a:solidFill>
            <a:schemeClr val="accent1"/>
          </a:solidFill>
          <a:ln>
            <a:noFill/>
          </a:ln>
          <a:effectLst>
            <a:outerShdw blurRad="254000" sx="102000" sy="102000" algn="ctr" rotWithShape="0">
              <a:prstClr val="black">
                <a:alpha val="20000"/>
              </a:prstClr>
            </a:outerShdw>
          </a:effectLst>
        </c:spPr>
      </c:pivotFmt>
      <c:pivotFmt>
        <c:idx val="90"/>
        <c:spPr>
          <a:solidFill>
            <a:schemeClr val="accent1"/>
          </a:solidFill>
          <a:ln>
            <a:noFill/>
          </a:ln>
          <a:effectLst>
            <a:outerShdw blurRad="254000" sx="102000" sy="102000" algn="ctr" rotWithShape="0">
              <a:prstClr val="black">
                <a:alpha val="20000"/>
              </a:prstClr>
            </a:outerShdw>
          </a:effectLst>
        </c:spPr>
      </c:pivotFmt>
      <c:pivotFmt>
        <c:idx val="91"/>
        <c:spPr>
          <a:solidFill>
            <a:schemeClr val="accent1"/>
          </a:solidFill>
          <a:ln>
            <a:noFill/>
          </a:ln>
          <a:effectLst>
            <a:outerShdw blurRad="254000" sx="102000" sy="102000" algn="ctr" rotWithShape="0">
              <a:prstClr val="black">
                <a:alpha val="20000"/>
              </a:prstClr>
            </a:outerShdw>
          </a:effectLst>
        </c:spPr>
      </c:pivotFmt>
      <c:pivotFmt>
        <c:idx val="92"/>
        <c:spPr>
          <a:solidFill>
            <a:schemeClr val="accent1"/>
          </a:solidFill>
          <a:ln>
            <a:noFill/>
          </a:ln>
          <a:effectLst>
            <a:outerShdw blurRad="254000" sx="102000" sy="102000" algn="ctr" rotWithShape="0">
              <a:prstClr val="black">
                <a:alpha val="20000"/>
              </a:prstClr>
            </a:outerShdw>
          </a:effectLst>
        </c:spPr>
      </c:pivotFmt>
      <c:pivotFmt>
        <c:idx val="93"/>
        <c:spPr>
          <a:solidFill>
            <a:schemeClr val="accent1"/>
          </a:solidFill>
          <a:ln>
            <a:noFill/>
          </a:ln>
          <a:effectLst>
            <a:outerShdw blurRad="254000" sx="102000" sy="102000" algn="ctr" rotWithShape="0">
              <a:prstClr val="black">
                <a:alpha val="20000"/>
              </a:prstClr>
            </a:outerShdw>
          </a:effectLst>
        </c:spPr>
      </c:pivotFmt>
      <c:pivotFmt>
        <c:idx val="94"/>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a:outerShdw blurRad="254000" sx="102000" sy="102000" algn="ctr" rotWithShape="0">
              <a:prstClr val="black">
                <a:alpha val="20000"/>
              </a:prstClr>
            </a:outerShdw>
          </a:effectLst>
        </c:spPr>
      </c:pivotFmt>
      <c:pivotFmt>
        <c:idx val="96"/>
        <c:spPr>
          <a:solidFill>
            <a:schemeClr val="accent1"/>
          </a:solidFill>
          <a:ln>
            <a:noFill/>
          </a:ln>
          <a:effectLst>
            <a:outerShdw blurRad="254000" sx="102000" sy="102000" algn="ctr" rotWithShape="0">
              <a:prstClr val="black">
                <a:alpha val="20000"/>
              </a:prstClr>
            </a:outerShdw>
          </a:effectLst>
        </c:spPr>
        <c:dLbl>
          <c:idx val="0"/>
          <c:layout>
            <c:manualLayout>
              <c:x val="-5.0420168067226892E-2"/>
              <c:y val="0.14373197624191811"/>
            </c:manualLayout>
          </c:layout>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a:outerShdw blurRad="254000" sx="102000" sy="102000" algn="ctr" rotWithShape="0">
              <a:prstClr val="black">
                <a:alpha val="20000"/>
              </a:prstClr>
            </a:outerShdw>
          </a:effectLst>
        </c:spPr>
      </c:pivotFmt>
      <c:pivotFmt>
        <c:idx val="98"/>
        <c:spPr>
          <a:solidFill>
            <a:schemeClr val="accent1"/>
          </a:solidFill>
          <a:ln>
            <a:noFill/>
          </a:ln>
          <a:effectLst>
            <a:outerShdw blurRad="254000" sx="102000" sy="102000" algn="ctr" rotWithShape="0">
              <a:prstClr val="black">
                <a:alpha val="20000"/>
              </a:prstClr>
            </a:outerShdw>
          </a:effectLst>
        </c:spPr>
      </c:pivotFmt>
      <c:pivotFmt>
        <c:idx val="99"/>
        <c:spPr>
          <a:solidFill>
            <a:schemeClr val="accent1"/>
          </a:solidFill>
          <a:ln>
            <a:noFill/>
          </a:ln>
          <a:effectLst>
            <a:outerShdw blurRad="254000" sx="102000" sy="102000" algn="ctr" rotWithShape="0">
              <a:prstClr val="black">
                <a:alpha val="20000"/>
              </a:prstClr>
            </a:outerShdw>
          </a:effectLst>
        </c:spPr>
      </c:pivotFmt>
      <c:pivotFmt>
        <c:idx val="100"/>
        <c:spPr>
          <a:solidFill>
            <a:schemeClr val="accent1"/>
          </a:solidFill>
          <a:ln>
            <a:noFill/>
          </a:ln>
          <a:effectLst>
            <a:outerShdw blurRad="254000" sx="102000" sy="102000" algn="ctr" rotWithShape="0">
              <a:prstClr val="black">
                <a:alpha val="20000"/>
              </a:prstClr>
            </a:outerShdw>
          </a:effectLst>
        </c:spPr>
      </c:pivotFmt>
      <c:pivotFmt>
        <c:idx val="101"/>
        <c:spPr>
          <a:solidFill>
            <a:schemeClr val="accent1"/>
          </a:solidFill>
          <a:ln>
            <a:noFill/>
          </a:ln>
          <a:effectLst>
            <a:outerShdw blurRad="254000" sx="102000" sy="102000" algn="ctr" rotWithShape="0">
              <a:prstClr val="black">
                <a:alpha val="20000"/>
              </a:prstClr>
            </a:outerShdw>
          </a:effectLst>
        </c:spPr>
      </c:pivotFmt>
      <c:pivotFmt>
        <c:idx val="102"/>
        <c:spPr>
          <a:solidFill>
            <a:schemeClr val="accent1"/>
          </a:solidFill>
          <a:ln>
            <a:noFill/>
          </a:ln>
          <a:effectLst>
            <a:outerShdw blurRad="254000" sx="102000" sy="102000" algn="ctr" rotWithShape="0">
              <a:prstClr val="black">
                <a:alpha val="20000"/>
              </a:prstClr>
            </a:outerShdw>
          </a:effectLst>
        </c:spPr>
      </c:pivotFmt>
      <c:pivotFmt>
        <c:idx val="103"/>
        <c:spPr>
          <a:solidFill>
            <a:schemeClr val="accent1"/>
          </a:solidFill>
          <a:ln>
            <a:noFill/>
          </a:ln>
          <a:effectLst>
            <a:outerShdw blurRad="254000" sx="102000" sy="102000" algn="ctr" rotWithShape="0">
              <a:prstClr val="black">
                <a:alpha val="20000"/>
              </a:prstClr>
            </a:outerShdw>
          </a:effectLst>
        </c:spPr>
      </c:pivotFmt>
      <c:pivotFmt>
        <c:idx val="104"/>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5"/>
        <c:spPr>
          <a:solidFill>
            <a:schemeClr val="accent1"/>
          </a:solidFill>
          <a:ln>
            <a:noFill/>
          </a:ln>
          <a:effectLst>
            <a:outerShdw blurRad="254000" sx="102000" sy="102000" algn="ctr" rotWithShape="0">
              <a:prstClr val="black">
                <a:alpha val="20000"/>
              </a:prstClr>
            </a:outerShdw>
          </a:effectLst>
        </c:spPr>
      </c:pivotFmt>
      <c:pivotFmt>
        <c:idx val="106"/>
        <c:spPr>
          <a:solidFill>
            <a:schemeClr val="accent1"/>
          </a:solidFill>
          <a:ln>
            <a:noFill/>
          </a:ln>
          <a:effectLst>
            <a:outerShdw blurRad="254000" sx="102000" sy="102000" algn="ctr" rotWithShape="0">
              <a:prstClr val="black">
                <a:alpha val="20000"/>
              </a:prstClr>
            </a:outerShdw>
          </a:effectLst>
        </c:spPr>
        <c:dLbl>
          <c:idx val="0"/>
          <c:layout>
            <c:manualLayout>
              <c:x val="-5.0420168067226892E-2"/>
              <c:y val="0.14373197624191811"/>
            </c:manualLayout>
          </c:layout>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7"/>
        <c:spPr>
          <a:solidFill>
            <a:schemeClr val="accent1"/>
          </a:solidFill>
          <a:ln>
            <a:noFill/>
          </a:ln>
          <a:effectLst>
            <a:outerShdw blurRad="254000" sx="102000" sy="102000" algn="ctr" rotWithShape="0">
              <a:prstClr val="black">
                <a:alpha val="20000"/>
              </a:prstClr>
            </a:outerShdw>
          </a:effectLst>
        </c:spPr>
      </c:pivotFmt>
      <c:pivotFmt>
        <c:idx val="108"/>
        <c:spPr>
          <a:solidFill>
            <a:schemeClr val="accent1"/>
          </a:solidFill>
          <a:ln>
            <a:noFill/>
          </a:ln>
          <a:effectLst>
            <a:outerShdw blurRad="254000" sx="102000" sy="102000" algn="ctr" rotWithShape="0">
              <a:prstClr val="black">
                <a:alpha val="20000"/>
              </a:prstClr>
            </a:outerShdw>
          </a:effectLst>
        </c:spPr>
      </c:pivotFmt>
      <c:pivotFmt>
        <c:idx val="109"/>
        <c:spPr>
          <a:solidFill>
            <a:schemeClr val="accent1"/>
          </a:solidFill>
          <a:ln>
            <a:noFill/>
          </a:ln>
          <a:effectLst>
            <a:outerShdw blurRad="254000" sx="102000" sy="102000" algn="ctr" rotWithShape="0">
              <a:prstClr val="black">
                <a:alpha val="20000"/>
              </a:prstClr>
            </a:outerShdw>
          </a:effectLst>
        </c:spPr>
      </c:pivotFmt>
      <c:pivotFmt>
        <c:idx val="110"/>
        <c:spPr>
          <a:solidFill>
            <a:schemeClr val="accent1"/>
          </a:solidFill>
          <a:ln>
            <a:noFill/>
          </a:ln>
          <a:effectLst>
            <a:outerShdw blurRad="254000" sx="102000" sy="102000" algn="ctr" rotWithShape="0">
              <a:prstClr val="black">
                <a:alpha val="20000"/>
              </a:prstClr>
            </a:outerShdw>
          </a:effectLst>
        </c:spPr>
      </c:pivotFmt>
      <c:pivotFmt>
        <c:idx val="111"/>
        <c:spPr>
          <a:solidFill>
            <a:schemeClr val="accent1"/>
          </a:solidFill>
          <a:ln>
            <a:noFill/>
          </a:ln>
          <a:effectLst>
            <a:outerShdw blurRad="254000" sx="102000" sy="102000" algn="ctr" rotWithShape="0">
              <a:prstClr val="black">
                <a:alpha val="20000"/>
              </a:prstClr>
            </a:outerShdw>
          </a:effectLst>
        </c:spPr>
      </c:pivotFmt>
      <c:pivotFmt>
        <c:idx val="112"/>
        <c:spPr>
          <a:solidFill>
            <a:schemeClr val="accent1"/>
          </a:solidFill>
          <a:ln>
            <a:noFill/>
          </a:ln>
          <a:effectLst>
            <a:outerShdw blurRad="254000" sx="102000" sy="102000" algn="ctr" rotWithShape="0">
              <a:prstClr val="black">
                <a:alpha val="20000"/>
              </a:prstClr>
            </a:outerShdw>
          </a:effectLst>
        </c:spPr>
      </c:pivotFmt>
      <c:pivotFmt>
        <c:idx val="113"/>
        <c:spPr>
          <a:solidFill>
            <a:schemeClr val="accent1"/>
          </a:solidFill>
          <a:ln>
            <a:noFill/>
          </a:ln>
          <a:effectLst>
            <a:outerShdw blurRad="254000" sx="102000" sy="102000" algn="ctr" rotWithShape="0">
              <a:prstClr val="black">
                <a:alpha val="20000"/>
              </a:prstClr>
            </a:outerShdw>
          </a:effectLst>
        </c:spPr>
      </c:pivotFmt>
      <c:pivotFmt>
        <c:idx val="114"/>
        <c:spPr>
          <a:solidFill>
            <a:schemeClr val="accent1"/>
          </a:solidFill>
          <a:ln>
            <a:noFill/>
          </a:ln>
          <a:effectLst>
            <a:outerShdw blurRad="254000" sx="102000" sy="102000" algn="ctr" rotWithShape="0">
              <a:prstClr val="black">
                <a:alpha val="20000"/>
              </a:prstClr>
            </a:outerShdw>
          </a:effectLst>
        </c:spPr>
      </c:pivotFmt>
      <c:pivotFmt>
        <c:idx val="115"/>
        <c:spPr>
          <a:solidFill>
            <a:schemeClr val="accent1"/>
          </a:solidFill>
          <a:ln>
            <a:noFill/>
          </a:ln>
          <a:effectLst>
            <a:outerShdw blurRad="254000" sx="102000" sy="102000" algn="ctr" rotWithShape="0">
              <a:prstClr val="black">
                <a:alpha val="20000"/>
              </a:prstClr>
            </a:outerShdw>
          </a:effectLst>
        </c:spPr>
      </c:pivotFmt>
      <c:pivotFmt>
        <c:idx val="116"/>
        <c:spPr>
          <a:solidFill>
            <a:schemeClr val="accent1"/>
          </a:solidFill>
          <a:ln>
            <a:noFill/>
          </a:ln>
          <a:effectLst>
            <a:outerShdw blurRad="254000" sx="102000" sy="102000" algn="ctr" rotWithShape="0">
              <a:prstClr val="black">
                <a:alpha val="20000"/>
              </a:prstClr>
            </a:outerShdw>
          </a:effectLst>
        </c:spPr>
      </c:pivotFmt>
      <c:pivotFmt>
        <c:idx val="117"/>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8"/>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119"/>
        <c:spPr>
          <a:solidFill>
            <a:schemeClr val="accent1"/>
          </a:solidFill>
          <a:ln>
            <a:noFill/>
          </a:ln>
          <a:effectLst>
            <a:outerShdw blurRad="254000" sx="102000" sy="102000" algn="ctr" rotWithShape="0">
              <a:prstClr val="black">
                <a:alpha val="20000"/>
              </a:prstClr>
            </a:outerShdw>
          </a:effectLst>
        </c:spPr>
      </c:pivotFmt>
      <c:pivotFmt>
        <c:idx val="120"/>
        <c:spPr>
          <a:solidFill>
            <a:schemeClr val="accent1"/>
          </a:solidFill>
          <a:ln>
            <a:noFill/>
          </a:ln>
          <a:effectLst>
            <a:outerShdw blurRad="254000" sx="102000" sy="102000" algn="ctr" rotWithShape="0">
              <a:prstClr val="black">
                <a:alpha val="20000"/>
              </a:prstClr>
            </a:outerShdw>
          </a:effectLst>
        </c:spPr>
      </c:pivotFmt>
      <c:pivotFmt>
        <c:idx val="121"/>
        <c:spPr>
          <a:solidFill>
            <a:schemeClr val="accent1"/>
          </a:solidFill>
          <a:ln>
            <a:noFill/>
          </a:ln>
          <a:effectLst>
            <a:outerShdw blurRad="254000" sx="102000" sy="102000" algn="ctr" rotWithShape="0">
              <a:prstClr val="black">
                <a:alpha val="20000"/>
              </a:prstClr>
            </a:outerShdw>
          </a:effectLst>
        </c:spPr>
      </c:pivotFmt>
      <c:pivotFmt>
        <c:idx val="122"/>
        <c:spPr>
          <a:solidFill>
            <a:schemeClr val="accent1"/>
          </a:solidFill>
          <a:ln>
            <a:noFill/>
          </a:ln>
          <a:effectLst>
            <a:outerShdw blurRad="254000" sx="102000" sy="102000" algn="ctr" rotWithShape="0">
              <a:prstClr val="black">
                <a:alpha val="20000"/>
              </a:prstClr>
            </a:outerShdw>
          </a:effectLst>
        </c:spPr>
      </c:pivotFmt>
      <c:pivotFmt>
        <c:idx val="123"/>
        <c:spPr>
          <a:solidFill>
            <a:schemeClr val="accent1"/>
          </a:solidFill>
          <a:ln>
            <a:noFill/>
          </a:ln>
          <a:effectLst>
            <a:outerShdw blurRad="254000" sx="102000" sy="102000" algn="ctr" rotWithShape="0">
              <a:prstClr val="black">
                <a:alpha val="20000"/>
              </a:prstClr>
            </a:outerShdw>
          </a:effectLst>
        </c:spPr>
      </c:pivotFmt>
      <c:pivotFmt>
        <c:idx val="124"/>
        <c:spPr>
          <a:solidFill>
            <a:schemeClr val="accent1"/>
          </a:solidFill>
          <a:ln>
            <a:noFill/>
          </a:ln>
          <a:effectLst>
            <a:outerShdw blurRad="254000" sx="102000" sy="102000" algn="ctr" rotWithShape="0">
              <a:prstClr val="black">
                <a:alpha val="20000"/>
              </a:prstClr>
            </a:outerShdw>
          </a:effectLst>
        </c:spPr>
      </c:pivotFmt>
      <c:pivotFmt>
        <c:idx val="125"/>
        <c:spPr>
          <a:solidFill>
            <a:schemeClr val="accent1"/>
          </a:solidFill>
          <a:ln>
            <a:noFill/>
          </a:ln>
          <a:effectLst>
            <a:outerShdw blurRad="254000" sx="102000" sy="102000" algn="ctr" rotWithShape="0">
              <a:prstClr val="black">
                <a:alpha val="20000"/>
              </a:prstClr>
            </a:outerShdw>
          </a:effectLst>
        </c:spPr>
      </c:pivotFmt>
      <c:pivotFmt>
        <c:idx val="126"/>
        <c:spPr>
          <a:solidFill>
            <a:schemeClr val="accent1"/>
          </a:solidFill>
          <a:ln>
            <a:noFill/>
          </a:ln>
          <a:effectLst>
            <a:outerShdw blurRad="254000" sx="102000" sy="102000" algn="ctr" rotWithShape="0">
              <a:prstClr val="black">
                <a:alpha val="20000"/>
              </a:prstClr>
            </a:outerShdw>
          </a:effectLst>
        </c:spPr>
      </c:pivotFmt>
      <c:pivotFmt>
        <c:idx val="127"/>
        <c:spPr>
          <a:solidFill>
            <a:schemeClr val="accent1"/>
          </a:solidFill>
          <a:ln>
            <a:noFill/>
          </a:ln>
          <a:effectLst>
            <a:outerShdw blurRad="254000" sx="102000" sy="102000" algn="ctr" rotWithShape="0">
              <a:prstClr val="black">
                <a:alpha val="20000"/>
              </a:prstClr>
            </a:outerShdw>
          </a:effectLst>
        </c:spPr>
      </c:pivotFmt>
      <c:pivotFmt>
        <c:idx val="128"/>
        <c:spPr>
          <a:solidFill>
            <a:schemeClr val="accent1"/>
          </a:solidFill>
          <a:ln>
            <a:noFill/>
          </a:ln>
          <a:effectLst>
            <a:outerShdw blurRad="254000" sx="102000" sy="102000" algn="ctr" rotWithShape="0">
              <a:prstClr val="black">
                <a:alpha val="20000"/>
              </a:prstClr>
            </a:outerShdw>
          </a:effectLst>
        </c:spPr>
      </c:pivotFmt>
      <c:pivotFmt>
        <c:idx val="129"/>
        <c:spPr>
          <a:solidFill>
            <a:schemeClr val="accent1"/>
          </a:solidFill>
          <a:ln>
            <a:noFill/>
          </a:ln>
          <a:effectLst>
            <a:outerShdw blurRad="254000" sx="102000" sy="102000" algn="ctr" rotWithShape="0">
              <a:prstClr val="black">
                <a:alpha val="20000"/>
              </a:prstClr>
            </a:outerShdw>
          </a:effectLst>
        </c:spPr>
      </c:pivotFmt>
      <c:pivotFmt>
        <c:idx val="130"/>
        <c:spPr>
          <a:solidFill>
            <a:schemeClr val="accent1"/>
          </a:solidFill>
          <a:ln>
            <a:noFill/>
          </a:ln>
          <a:effectLst>
            <a:outerShdw blurRad="254000" sx="102000" sy="102000" algn="ctr" rotWithShape="0">
              <a:prstClr val="black">
                <a:alpha val="20000"/>
              </a:prstClr>
            </a:outerShdw>
          </a:effectLst>
        </c:spPr>
      </c:pivotFmt>
      <c:pivotFmt>
        <c:idx val="131"/>
        <c:spPr>
          <a:solidFill>
            <a:schemeClr val="accent1"/>
          </a:solidFill>
          <a:ln>
            <a:noFill/>
          </a:ln>
          <a:effectLst>
            <a:outerShdw blurRad="254000" sx="102000" sy="102000" algn="ctr" rotWithShape="0">
              <a:prstClr val="black">
                <a:alpha val="20000"/>
              </a:prstClr>
            </a:outerShdw>
          </a:effectLst>
        </c:spPr>
      </c:pivotFmt>
      <c:pivotFmt>
        <c:idx val="132"/>
        <c:spPr>
          <a:solidFill>
            <a:schemeClr val="accent1"/>
          </a:solidFill>
          <a:ln>
            <a:noFill/>
          </a:ln>
          <a:effectLst>
            <a:outerShdw blurRad="254000" sx="102000" sy="102000" algn="ctr" rotWithShape="0">
              <a:prstClr val="black">
                <a:alpha val="20000"/>
              </a:prstClr>
            </a:outerShdw>
          </a:effectLst>
        </c:spPr>
      </c:pivotFmt>
      <c:pivotFmt>
        <c:idx val="133"/>
        <c:spPr>
          <a:solidFill>
            <a:schemeClr val="accent1"/>
          </a:solidFill>
          <a:ln>
            <a:noFill/>
          </a:ln>
          <a:effectLst>
            <a:outerShdw blurRad="254000" sx="102000" sy="102000" algn="ctr" rotWithShape="0">
              <a:prstClr val="black">
                <a:alpha val="20000"/>
              </a:prstClr>
            </a:outerShdw>
          </a:effectLst>
        </c:spPr>
      </c:pivotFmt>
      <c:pivotFmt>
        <c:idx val="134"/>
        <c:spPr>
          <a:solidFill>
            <a:schemeClr val="accent1"/>
          </a:solidFill>
          <a:ln>
            <a:noFill/>
          </a:ln>
          <a:effectLst>
            <a:outerShdw blurRad="254000" sx="102000" sy="102000" algn="ctr" rotWithShape="0">
              <a:prstClr val="black">
                <a:alpha val="20000"/>
              </a:prstClr>
            </a:outerShdw>
          </a:effectLst>
        </c:spPr>
      </c:pivotFmt>
      <c:pivotFmt>
        <c:idx val="135"/>
        <c:spPr>
          <a:solidFill>
            <a:schemeClr val="accent1"/>
          </a:solidFill>
          <a:ln>
            <a:noFill/>
          </a:ln>
          <a:effectLst>
            <a:outerShdw blurRad="254000" sx="102000" sy="102000" algn="ctr" rotWithShape="0">
              <a:prstClr val="black">
                <a:alpha val="20000"/>
              </a:prstClr>
            </a:outerShdw>
          </a:effectLst>
        </c:spPr>
      </c:pivotFmt>
      <c:pivotFmt>
        <c:idx val="136"/>
        <c:spPr>
          <a:solidFill>
            <a:schemeClr val="accent1"/>
          </a:solidFill>
          <a:ln>
            <a:noFill/>
          </a:ln>
          <a:effectLst>
            <a:outerShdw blurRad="254000" sx="102000" sy="102000" algn="ctr" rotWithShape="0">
              <a:prstClr val="black">
                <a:alpha val="20000"/>
              </a:prstClr>
            </a:outerShdw>
          </a:effectLst>
        </c:spPr>
      </c:pivotFmt>
    </c:pivotFmts>
    <c:plotArea>
      <c:layout/>
      <c:doughnutChart>
        <c:varyColors val="1"/>
        <c:ser>
          <c:idx val="0"/>
          <c:order val="0"/>
          <c:tx>
            <c:strRef>
              <c:f>'Pivot Tables'!$W$4</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2-0045-7E45-8454-1ABF087D486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4-0045-7E45-8454-1ABF087D4861}"/>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6-0045-7E45-8454-1ABF087D4861}"/>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8-0045-7E45-8454-1ABF087D4861}"/>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A-0045-7E45-8454-1ABF087D4861}"/>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C-0045-7E45-8454-1ABF087D4861}"/>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E-0045-7E45-8454-1ABF087D4861}"/>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0-0045-7E45-8454-1ABF087D4861}"/>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2-0045-7E45-8454-1ABF087D4861}"/>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3-5355-1849-B61F-B4DFAE7F2AA6}"/>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5-A1BB-AE4E-91B4-1F759CF9A6D7}"/>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7-765C-0B48-9ABB-3D24F0235A2F}"/>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9-EC4A-4842-94B5-FE37478955DD}"/>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B-EC4A-4842-94B5-FE37478955DD}"/>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1"/>
            <c:showCatName val="1"/>
            <c:showSerName val="0"/>
            <c:showPercent val="0"/>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'Pivot Tables'!$V$5:$V$11</c:f>
              <c:strCache>
                <c:ptCount val="6"/>
                <c:pt idx="0">
                  <c:v>Food</c:v>
                </c:pt>
                <c:pt idx="1">
                  <c:v>Shopping</c:v>
                </c:pt>
                <c:pt idx="2">
                  <c:v>Travel</c:v>
                </c:pt>
                <c:pt idx="3">
                  <c:v>Gift</c:v>
                </c:pt>
                <c:pt idx="4">
                  <c:v>Car</c:v>
                </c:pt>
                <c:pt idx="5">
                  <c:v>NS&amp;I</c:v>
                </c:pt>
              </c:strCache>
            </c:strRef>
          </c:cat>
          <c:val>
            <c:numRef>
              <c:f>'Pivot Tables'!$W$5:$W$11</c:f>
              <c:numCache>
                <c:formatCode>"£"#,##0.00</c:formatCode>
                <c:ptCount val="6"/>
                <c:pt idx="0">
                  <c:v>1.5</c:v>
                </c:pt>
                <c:pt idx="1">
                  <c:v>222.3</c:v>
                </c:pt>
                <c:pt idx="2">
                  <c:v>10.3</c:v>
                </c:pt>
                <c:pt idx="3">
                  <c:v>57.45</c:v>
                </c:pt>
                <c:pt idx="4">
                  <c:v>163.19999999999999</c:v>
                </c:pt>
                <c:pt idx="5">
                  <c:v>1250</c:v>
                </c:pt>
              </c:numCache>
            </c:numRef>
          </c:val>
          <c:extLst>
            <c:ext xmlns:c16="http://schemas.microsoft.com/office/drawing/2014/chart" uri="{C3380CC4-5D6E-409C-BE32-E72D297353CC}">
              <c16:uniqueId val="{00000023-0045-7E45-8454-1ABF087D4861}"/>
            </c:ext>
          </c:extLst>
        </c:ser>
        <c:dLbls>
          <c:showLegendKey val="0"/>
          <c:showVal val="1"/>
          <c:showCatName val="1"/>
          <c:showSerName val="0"/>
          <c:showPercent val="0"/>
          <c:showBubbleSize val="0"/>
          <c:showLeaderLines val="1"/>
        </c:dLbls>
        <c:firstSliceAng val="246"/>
        <c:holeSize val="50"/>
      </c:doughnutChart>
      <c:spPr>
        <a:noFill/>
        <a:ln>
          <a:noFill/>
        </a:ln>
        <a:effectLst/>
      </c:spPr>
    </c:plotArea>
    <c:plotVisOnly val="1"/>
    <c:dispBlanksAs val="gap"/>
    <c:showDLblsOverMax val="0"/>
    <c:extLst/>
  </c:chart>
  <c:spPr>
    <a:solidFill>
      <a:schemeClr val="tx1"/>
    </a:soli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pivotSource>
    <c:name>[Trackers &amp; Calculators.xlsx]Pivot Tables!Investment monitor</c:name>
    <c:fmtId val="2"/>
  </c:pivotSource>
  <c:chart>
    <c:title>
      <c:tx>
        <c:rich>
          <a:bodyPr rot="0" spcFirstLastPara="1" vertOverflow="ellipsis" vert="horz" wrap="square" anchor="ctr" anchorCtr="1"/>
          <a:lstStyle/>
          <a:p>
            <a:pPr>
              <a:defRPr sz="1600" b="1" i="0" u="sng" strike="noStrike" kern="1200" cap="none" baseline="0">
                <a:solidFill>
                  <a:schemeClr val="bg1"/>
                </a:solidFill>
                <a:latin typeface="+mn-lt"/>
                <a:ea typeface="+mn-ea"/>
                <a:cs typeface="+mn-cs"/>
              </a:defRPr>
            </a:pPr>
            <a:r>
              <a:rPr lang="en-US" sz="1400" u="sng"/>
              <a:t>Investments</a:t>
            </a:r>
            <a:r>
              <a:rPr lang="en-US" sz="1400" u="sng" baseline="0"/>
              <a:t> </a:t>
            </a:r>
            <a:r>
              <a:rPr lang="en-US" sz="1400" u="sng"/>
              <a:t>Monitor</a:t>
            </a:r>
            <a:endParaRPr lang="en-US" sz="1400" u="sng" baseline="0"/>
          </a:p>
        </c:rich>
      </c:tx>
      <c:overlay val="0"/>
      <c:spPr>
        <a:noFill/>
        <a:ln>
          <a:noFill/>
        </a:ln>
        <a:effectLst/>
      </c:spPr>
      <c:txPr>
        <a:bodyPr rot="0" spcFirstLastPara="1" vertOverflow="ellipsis" vert="horz" wrap="square" anchor="ctr" anchorCtr="1"/>
        <a:lstStyle/>
        <a:p>
          <a:pPr>
            <a:defRPr sz="1600" b="1" i="0" u="sng" strike="noStrike" kern="1200" cap="none" baseline="0">
              <a:solidFill>
                <a:schemeClr val="bg1"/>
              </a:solidFill>
              <a:latin typeface="+mn-lt"/>
              <a:ea typeface="+mn-ea"/>
              <a:cs typeface="+mn-cs"/>
            </a:defRPr>
          </a:pPr>
          <a:endParaRPr lang="en-US"/>
        </a:p>
      </c:txPr>
    </c:title>
    <c:autoTitleDeleted val="0"/>
    <c:pivotFmts>
      <c:pivotFmt>
        <c:idx val="0"/>
        <c:dLbl>
          <c:idx val="0"/>
          <c:dLblPos val="t"/>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noFill/>
          <a:ln w="22225" cap="rnd" cmpd="sng" algn="ctr">
            <a:solidFill>
              <a:schemeClr val="accent1"/>
            </a:solidFill>
            <a:miter lim="800000"/>
          </a:ln>
          <a:effectLst>
            <a:glow rad="139700">
              <a:schemeClr val="accent1">
                <a:satMod val="175000"/>
                <a:alpha val="14000"/>
              </a:schemeClr>
            </a:glow>
          </a:effectLst>
        </c:spPr>
        <c:marker>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noFill/>
          <a:ln w="22225" cap="rnd" cmpd="sng" algn="ctr">
            <a:solidFill>
              <a:schemeClr val="accent1"/>
            </a:solidFill>
            <a:miter lim="800000"/>
          </a:ln>
          <a:effectLst>
            <a:glow rad="139700">
              <a:schemeClr val="accent1">
                <a:satMod val="175000"/>
                <a:alpha val="14000"/>
              </a:schemeClr>
            </a:glow>
          </a:effectLst>
        </c:spPr>
        <c:marker>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noFill/>
          <a:ln w="22225" cap="rnd" cmpd="sng" algn="ctr">
            <a:solidFill>
              <a:schemeClr val="accent1"/>
            </a:solidFill>
            <a:miter lim="800000"/>
          </a:ln>
          <a:effectLst>
            <a:glow rad="139700">
              <a:schemeClr val="accent1">
                <a:satMod val="175000"/>
                <a:alpha val="14000"/>
              </a:schemeClr>
            </a:glow>
          </a:effectLst>
        </c:spPr>
        <c:marker>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noFill/>
          <a:ln w="22225" cap="rnd" cmpd="sng" algn="ctr">
            <a:solidFill>
              <a:schemeClr val="accent1"/>
            </a:solidFill>
            <a:miter lim="800000"/>
          </a:ln>
          <a:effectLst>
            <a:glow rad="139700">
              <a:schemeClr val="accent1">
                <a:satMod val="175000"/>
                <a:alpha val="14000"/>
              </a:schemeClr>
            </a:glow>
          </a:effectLst>
        </c:spPr>
        <c:marker>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noFill/>
          <a:ln w="22225" cap="rnd" cmpd="sng" algn="ctr">
            <a:solidFill>
              <a:schemeClr val="accent1"/>
            </a:solidFill>
            <a:miter lim="800000"/>
          </a:ln>
          <a:effectLst>
            <a:glow rad="139700">
              <a:schemeClr val="accent1">
                <a:satMod val="175000"/>
                <a:alpha val="14000"/>
              </a:schemeClr>
            </a:glow>
          </a:effectLst>
        </c:spPr>
        <c:marker>
          <c:spPr>
            <a:solidFill>
              <a:schemeClr val="accent1">
                <a:lumMod val="60000"/>
                <a:lumOff val="40000"/>
              </a:schemeClr>
            </a:solidFill>
            <a:ln>
              <a:noFill/>
            </a:ln>
            <a:effectLst>
              <a:glow rad="63500">
                <a:schemeClr val="accent1">
                  <a:satMod val="175000"/>
                  <a:alpha val="25000"/>
                </a:schemeClr>
              </a:glow>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ln w="22225" cap="rnd">
            <a:solidFill>
              <a:schemeClr val="accent1"/>
            </a:solidFill>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Tables'!$AF$4:$AF$5</c:f>
              <c:strCache>
                <c:ptCount val="1"/>
                <c:pt idx="0">
                  <c:v>NS&amp;I</c:v>
                </c:pt>
              </c:strCache>
            </c:strRef>
          </c:tx>
          <c:spPr>
            <a:ln w="22225" cap="rnd">
              <a:solidFill>
                <a:schemeClr val="accent1"/>
              </a:solidFill>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cat>
            <c:multiLvlStrRef>
              <c:f>'Pivot Tables'!$AE$6:$AE$9</c:f>
              <c:multiLvlStrCache>
                <c:ptCount val="2"/>
                <c:lvl>
                  <c:pt idx="0">
                    <c:v>Mar</c:v>
                  </c:pt>
                  <c:pt idx="1">
                    <c:v>Apr</c:v>
                  </c:pt>
                </c:lvl>
                <c:lvl>
                  <c:pt idx="0">
                    <c:v>2023</c:v>
                  </c:pt>
                </c:lvl>
              </c:multiLvlStrCache>
            </c:multiLvlStrRef>
          </c:cat>
          <c:val>
            <c:numRef>
              <c:f>'Pivot Tables'!$AF$6:$AF$9</c:f>
              <c:numCache>
                <c:formatCode>"£"#,##0.00</c:formatCode>
                <c:ptCount val="2"/>
                <c:pt idx="0">
                  <c:v>500</c:v>
                </c:pt>
                <c:pt idx="1">
                  <c:v>750</c:v>
                </c:pt>
              </c:numCache>
            </c:numRef>
          </c:val>
          <c:smooth val="0"/>
          <c:extLst>
            <c:ext xmlns:c16="http://schemas.microsoft.com/office/drawing/2014/chart" uri="{C3380CC4-5D6E-409C-BE32-E72D297353CC}">
              <c16:uniqueId val="{00000000-CE61-DF41-81D7-CAAB2D7BDE87}"/>
            </c:ext>
          </c:extLst>
        </c:ser>
        <c:dLbls>
          <c:showLegendKey val="0"/>
          <c:showVal val="0"/>
          <c:showCatName val="0"/>
          <c:showSerName val="0"/>
          <c:showPercent val="0"/>
          <c:showBubbleSize val="0"/>
        </c:dLbls>
        <c:marker val="1"/>
        <c:smooth val="0"/>
        <c:axId val="1592425712"/>
        <c:axId val="1557988784"/>
      </c:lineChart>
      <c:catAx>
        <c:axId val="1592425712"/>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557988784"/>
        <c:crosses val="autoZero"/>
        <c:auto val="1"/>
        <c:lblAlgn val="ctr"/>
        <c:lblOffset val="100"/>
        <c:noMultiLvlLbl val="0"/>
      </c:catAx>
      <c:valAx>
        <c:axId val="1557988784"/>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592425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tx1"/>
    </a:solidFill>
    <a:ln w="9525" cap="flat" cmpd="sng" algn="ctr">
      <a:solidFill>
        <a:schemeClr val="dk1">
          <a:lumMod val="15000"/>
          <a:lumOff val="85000"/>
        </a:schemeClr>
      </a:solidFill>
      <a:round/>
    </a:ln>
    <a:effectLst/>
  </c:spPr>
  <c:txPr>
    <a:bodyPr/>
    <a:lstStyle/>
    <a:p>
      <a:pPr>
        <a:defRPr>
          <a:solidFill>
            <a:schemeClr val="bg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pivotSource>
    <c:name>[Trackers &amp; Calculators.xlsx]Pivot Tables!Spending line</c:name>
    <c:fmtId val="2"/>
  </c:pivotSource>
  <c:chart>
    <c:title>
      <c:tx>
        <c:rich>
          <a:bodyPr rot="0" spcFirstLastPara="1" vertOverflow="ellipsis" vert="horz" wrap="square" anchor="ctr" anchorCtr="1"/>
          <a:lstStyle/>
          <a:p>
            <a:pPr>
              <a:defRPr sz="1400" b="1" i="0" u="sng" strike="noStrike" kern="1200" cap="none" baseline="0">
                <a:solidFill>
                  <a:schemeClr val="bg1"/>
                </a:solidFill>
                <a:latin typeface="+mn-lt"/>
                <a:ea typeface="+mn-ea"/>
                <a:cs typeface="+mn-cs"/>
              </a:defRPr>
            </a:pPr>
            <a:r>
              <a:rPr lang="en-US" sz="1400" b="1" i="0" u="sng" baseline="0">
                <a:effectLst/>
              </a:rPr>
              <a:t> Monthly Spending Tracker</a:t>
            </a:r>
          </a:p>
        </c:rich>
      </c:tx>
      <c:overlay val="0"/>
      <c:spPr>
        <a:noFill/>
        <a:ln>
          <a:noFill/>
        </a:ln>
        <a:effectLst/>
      </c:spPr>
      <c:txPr>
        <a:bodyPr rot="0" spcFirstLastPara="1" vertOverflow="ellipsis" vert="horz" wrap="square" anchor="ctr" anchorCtr="1"/>
        <a:lstStyle/>
        <a:p>
          <a:pPr>
            <a:defRPr sz="1400" b="1" i="0" u="sng" strike="noStrike" kern="1200" cap="none" baseline="0">
              <a:solidFill>
                <a:schemeClr val="bg1"/>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noFill/>
          <a:ln w="22225" cap="rnd" cmpd="sng" algn="ctr">
            <a:solidFill>
              <a:schemeClr val="accent1"/>
            </a:solidFill>
            <a:miter lim="800000"/>
          </a:ln>
          <a:effectLst>
            <a:glow rad="139700">
              <a:schemeClr val="accent1">
                <a:satMod val="175000"/>
                <a:alpha val="14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noFill/>
          <a:ln w="22225" cap="rnd" cmpd="sng" algn="ctr">
            <a:solidFill>
              <a:schemeClr val="accent1"/>
            </a:solidFill>
            <a:miter lim="800000"/>
          </a:ln>
          <a:effectLst>
            <a:glow rad="139700">
              <a:schemeClr val="accent1">
                <a:satMod val="175000"/>
                <a:alpha val="14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3">
                <a:lumMod val="60000"/>
                <a:lumOff val="40000"/>
              </a:schemeClr>
            </a:solidFill>
            <a:ln>
              <a:noFill/>
            </a:ln>
            <a:effectLst>
              <a:glow rad="63500">
                <a:schemeClr val="accent3">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noFill/>
          <a:ln w="22225" cap="rnd" cmpd="sng" algn="ctr">
            <a:solidFill>
              <a:schemeClr val="accent1"/>
            </a:solidFill>
            <a:miter lim="800000"/>
          </a:ln>
          <a:effectLst>
            <a:glow rad="139700">
              <a:schemeClr val="accent1">
                <a:satMod val="175000"/>
                <a:alpha val="14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noFill/>
          <a:ln w="22225" cap="rnd" cmpd="sng" algn="ctr">
            <a:solidFill>
              <a:schemeClr val="accent1"/>
            </a:solidFill>
            <a:miter lim="800000"/>
          </a:ln>
          <a:effectLst>
            <a:glow rad="139700">
              <a:schemeClr val="accent1">
                <a:satMod val="175000"/>
                <a:alpha val="14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noFill/>
          <a:ln w="22225" cap="rnd" cmpd="sng" algn="ctr">
            <a:solidFill>
              <a:schemeClr val="accent1"/>
            </a:solidFill>
            <a:miter lim="800000"/>
          </a:ln>
          <a:effectLst>
            <a:glow rad="139700">
              <a:schemeClr val="accent1">
                <a:satMod val="175000"/>
                <a:alpha val="14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noFill/>
          <a:ln w="22225" cap="rnd" cmpd="sng" algn="ctr">
            <a:solidFill>
              <a:schemeClr val="accent1"/>
            </a:solidFill>
            <a:miter lim="800000"/>
          </a:ln>
          <a:effectLst>
            <a:glow rad="139700">
              <a:schemeClr val="accent1">
                <a:satMod val="175000"/>
                <a:alpha val="14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noFill/>
          <a:ln w="22225" cap="rnd" cmpd="sng" algn="ctr">
            <a:solidFill>
              <a:schemeClr val="accent1"/>
            </a:solidFill>
            <a:miter lim="800000"/>
          </a:ln>
          <a:effectLst>
            <a:glow rad="139700">
              <a:schemeClr val="accent1">
                <a:satMod val="175000"/>
                <a:alpha val="14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noFill/>
          <a:ln w="22225" cap="rnd" cmpd="sng" algn="ctr">
            <a:solidFill>
              <a:schemeClr val="accent1"/>
            </a:solidFill>
            <a:miter lim="800000"/>
          </a:ln>
          <a:effectLst>
            <a:glow rad="139700">
              <a:schemeClr val="accent1">
                <a:satMod val="175000"/>
                <a:alpha val="14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noFill/>
          <a:ln w="22225" cap="rnd" cmpd="sng" algn="ctr">
            <a:solidFill>
              <a:schemeClr val="accent1"/>
            </a:solidFill>
            <a:miter lim="800000"/>
          </a:ln>
          <a:effectLst>
            <a:glow rad="139700">
              <a:schemeClr val="accent1">
                <a:satMod val="175000"/>
                <a:alpha val="14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noFill/>
          <a:ln w="22225" cap="rnd" cmpd="sng" algn="ctr">
            <a:solidFill>
              <a:schemeClr val="accent1"/>
            </a:solidFill>
            <a:miter lim="800000"/>
          </a:ln>
          <a:effectLst>
            <a:glow rad="139700">
              <a:schemeClr val="accent1">
                <a:satMod val="175000"/>
                <a:alpha val="14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noFill/>
          <a:ln w="22225" cap="rnd" cmpd="sng" algn="ctr">
            <a:solidFill>
              <a:schemeClr val="accent1"/>
            </a:solidFill>
            <a:miter lim="800000"/>
          </a:ln>
          <a:effectLst>
            <a:glow rad="139700">
              <a:schemeClr val="accent1">
                <a:satMod val="175000"/>
                <a:alpha val="14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noFill/>
          <a:ln w="22225" cap="rnd" cmpd="sng" algn="ctr">
            <a:solidFill>
              <a:schemeClr val="accent1"/>
            </a:solidFill>
            <a:miter lim="800000"/>
          </a:ln>
          <a:effectLst>
            <a:glow rad="139700">
              <a:schemeClr val="accent1">
                <a:satMod val="175000"/>
                <a:alpha val="14000"/>
              </a:schemeClr>
            </a:glow>
          </a:effectLst>
        </c:spPr>
        <c:marker>
          <c:spPr>
            <a:solidFill>
              <a:schemeClr val="accent1">
                <a:lumMod val="60000"/>
                <a:lumOff val="40000"/>
              </a:schemeClr>
            </a:solidFill>
            <a:ln>
              <a:noFill/>
            </a:ln>
            <a:effectLst>
              <a:glow rad="63500">
                <a:schemeClr val="accent1">
                  <a:satMod val="175000"/>
                  <a:alpha val="25000"/>
                </a:schemeClr>
              </a:glow>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8"/>
        <c:spPr>
          <a:noFill/>
          <a:ln w="22225" cap="rnd" cmpd="sng" algn="ctr">
            <a:solidFill>
              <a:schemeClr val="accent1"/>
            </a:solidFill>
            <a:miter lim="800000"/>
          </a:ln>
          <a:effectLst>
            <a:glow rad="139700">
              <a:schemeClr val="accent1">
                <a:satMod val="175000"/>
                <a:alpha val="14000"/>
              </a:schemeClr>
            </a:glow>
          </a:effectLst>
        </c:spPr>
        <c:marker>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noFill/>
          <a:ln w="22225" cap="rnd" cmpd="sng" algn="ctr">
            <a:solidFill>
              <a:schemeClr val="accent1"/>
            </a:solidFill>
            <a:miter lim="800000"/>
          </a:ln>
          <a:effectLst>
            <a:glow rad="139700">
              <a:schemeClr val="accent1">
                <a:satMod val="175000"/>
                <a:alpha val="14000"/>
              </a:schemeClr>
            </a:glow>
          </a:effectLst>
        </c:spPr>
        <c:marker>
          <c:spPr>
            <a:solidFill>
              <a:schemeClr val="accent1">
                <a:lumMod val="60000"/>
                <a:lumOff val="40000"/>
              </a:schemeClr>
            </a:solidFill>
            <a:ln>
              <a:noFill/>
            </a:ln>
            <a:effectLst>
              <a:glow rad="63500">
                <a:schemeClr val="accent1">
                  <a:satMod val="175000"/>
                  <a:alpha val="25000"/>
                </a:schemeClr>
              </a:glow>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
        <c:spPr>
          <a:ln w="22225" cap="rnd">
            <a:solidFill>
              <a:schemeClr val="accent1"/>
            </a:solidFill>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ln w="22225" cap="rnd">
            <a:solidFill>
              <a:schemeClr val="accent1"/>
            </a:solidFill>
          </a:ln>
          <a:effectLst>
            <a:glow rad="139700">
              <a:schemeClr val="accent1">
                <a:satMod val="175000"/>
                <a:alpha val="14000"/>
              </a:schemeClr>
            </a:glow>
          </a:effectLst>
        </c:spPr>
        <c:marker>
          <c:symbol val="circle"/>
          <c:size val="4"/>
          <c:spPr>
            <a:solidFill>
              <a:schemeClr val="accent2">
                <a:lumMod val="60000"/>
                <a:lumOff val="40000"/>
              </a:schemeClr>
            </a:solidFill>
            <a:ln>
              <a:noFill/>
            </a:ln>
            <a:effectLst>
              <a:glow rad="63500">
                <a:schemeClr val="accent2">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ln w="22225" cap="rnd">
            <a:solidFill>
              <a:schemeClr val="accent1"/>
            </a:solidFill>
          </a:ln>
          <a:effectLst>
            <a:glow rad="139700">
              <a:schemeClr val="accent1">
                <a:satMod val="175000"/>
                <a:alpha val="14000"/>
              </a:schemeClr>
            </a:glow>
          </a:effectLst>
        </c:spPr>
        <c:marker>
          <c:symbol val="circle"/>
          <c:size val="4"/>
          <c:spPr>
            <a:solidFill>
              <a:schemeClr val="accent3">
                <a:lumMod val="60000"/>
                <a:lumOff val="40000"/>
              </a:schemeClr>
            </a:solidFill>
            <a:ln>
              <a:noFill/>
            </a:ln>
            <a:effectLst>
              <a:glow rad="63500">
                <a:schemeClr val="accent3">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5">
                <a:lumMod val="60000"/>
                <a:lumOff val="40000"/>
              </a:schemeClr>
            </a:solidFill>
            <a:ln>
              <a:noFill/>
            </a:ln>
            <a:effectLst>
              <a:glow rad="63500">
                <a:schemeClr val="accent5">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6">
                <a:lumMod val="60000"/>
                <a:lumOff val="40000"/>
              </a:schemeClr>
            </a:solidFill>
            <a:ln>
              <a:noFill/>
            </a:ln>
            <a:effectLst>
              <a:glow rad="63500">
                <a:schemeClr val="accent6">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ln w="22225" cap="rnd">
            <a:solidFill>
              <a:schemeClr val="accent1"/>
            </a:solidFill>
          </a:ln>
          <a:effectLst>
            <a:glow rad="139700">
              <a:schemeClr val="accent1">
                <a:satMod val="175000"/>
                <a:alpha val="14000"/>
              </a:schemeClr>
            </a:glow>
          </a:effectLst>
        </c:spPr>
        <c:marker>
          <c:symbol val="circle"/>
          <c:size val="4"/>
          <c:spPr>
            <a:solidFill>
              <a:schemeClr val="accent4">
                <a:lumMod val="60000"/>
                <a:lumOff val="40000"/>
              </a:schemeClr>
            </a:solidFill>
            <a:ln>
              <a:noFill/>
            </a:ln>
            <a:effectLst>
              <a:glow rad="63500">
                <a:schemeClr val="accent4">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2">
                <a:lumMod val="80000"/>
                <a:lumOff val="20000"/>
                <a:lumMod val="60000"/>
                <a:lumOff val="40000"/>
              </a:schemeClr>
            </a:solidFill>
            <a:ln>
              <a:noFill/>
            </a:ln>
            <a:effectLst>
              <a:glow rad="63500">
                <a:schemeClr val="accent2">
                  <a:lumMod val="80000"/>
                  <a:lumOff val="20000"/>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Tables'!$E$4:$E$5</c:f>
              <c:strCache>
                <c:ptCount val="1"/>
                <c:pt idx="0">
                  <c:v>Food</c:v>
                </c:pt>
              </c:strCache>
            </c:strRef>
          </c:tx>
          <c:spPr>
            <a:ln w="22225" cap="rnd">
              <a:solidFill>
                <a:schemeClr val="accent1"/>
              </a:solidFill>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cat>
            <c:multiLvlStrRef>
              <c:f>'Pivot Tables'!$D$6:$D$9</c:f>
              <c:multiLvlStrCache>
                <c:ptCount val="2"/>
                <c:lvl>
                  <c:pt idx="0">
                    <c:v>Mar</c:v>
                  </c:pt>
                  <c:pt idx="1">
                    <c:v>Apr</c:v>
                  </c:pt>
                </c:lvl>
                <c:lvl>
                  <c:pt idx="0">
                    <c:v>2023</c:v>
                  </c:pt>
                </c:lvl>
              </c:multiLvlStrCache>
            </c:multiLvlStrRef>
          </c:cat>
          <c:val>
            <c:numRef>
              <c:f>'Pivot Tables'!$E$6:$E$9</c:f>
              <c:numCache>
                <c:formatCode>"£"#,##0.00</c:formatCode>
                <c:ptCount val="2"/>
                <c:pt idx="0">
                  <c:v>1.5</c:v>
                </c:pt>
              </c:numCache>
            </c:numRef>
          </c:val>
          <c:smooth val="0"/>
          <c:extLst>
            <c:ext xmlns:c16="http://schemas.microsoft.com/office/drawing/2014/chart" uri="{C3380CC4-5D6E-409C-BE32-E72D297353CC}">
              <c16:uniqueId val="{00000000-5DA2-0543-B0FE-995753C7AC59}"/>
            </c:ext>
          </c:extLst>
        </c:ser>
        <c:ser>
          <c:idx val="1"/>
          <c:order val="1"/>
          <c:tx>
            <c:strRef>
              <c:f>'Pivot Tables'!$F$4:$F$5</c:f>
              <c:strCache>
                <c:ptCount val="1"/>
                <c:pt idx="0">
                  <c:v>Shopping</c:v>
                </c:pt>
              </c:strCache>
            </c:strRef>
          </c:tx>
          <c:spPr>
            <a:ln w="22225" cap="rnd">
              <a:solidFill>
                <a:schemeClr val="accent2"/>
              </a:solidFill>
            </a:ln>
            <a:effectLst>
              <a:glow rad="139700">
                <a:schemeClr val="accent2">
                  <a:satMod val="175000"/>
                  <a:alpha val="14000"/>
                </a:schemeClr>
              </a:glow>
            </a:effectLst>
          </c:spPr>
          <c:marker>
            <c:symbol val="circle"/>
            <c:size val="4"/>
            <c:spPr>
              <a:solidFill>
                <a:schemeClr val="accent2">
                  <a:lumMod val="60000"/>
                  <a:lumOff val="40000"/>
                </a:schemeClr>
              </a:solidFill>
              <a:ln>
                <a:noFill/>
              </a:ln>
              <a:effectLst>
                <a:glow rad="63500">
                  <a:schemeClr val="accent2">
                    <a:satMod val="175000"/>
                    <a:alpha val="25000"/>
                  </a:schemeClr>
                </a:glow>
              </a:effectLst>
            </c:spPr>
          </c:marker>
          <c:cat>
            <c:multiLvlStrRef>
              <c:f>'Pivot Tables'!$D$6:$D$9</c:f>
              <c:multiLvlStrCache>
                <c:ptCount val="2"/>
                <c:lvl>
                  <c:pt idx="0">
                    <c:v>Mar</c:v>
                  </c:pt>
                  <c:pt idx="1">
                    <c:v>Apr</c:v>
                  </c:pt>
                </c:lvl>
                <c:lvl>
                  <c:pt idx="0">
                    <c:v>2023</c:v>
                  </c:pt>
                </c:lvl>
              </c:multiLvlStrCache>
            </c:multiLvlStrRef>
          </c:cat>
          <c:val>
            <c:numRef>
              <c:f>'Pivot Tables'!$F$6:$F$9</c:f>
              <c:numCache>
                <c:formatCode>"£"#,##0.00</c:formatCode>
                <c:ptCount val="2"/>
                <c:pt idx="0">
                  <c:v>222.3</c:v>
                </c:pt>
              </c:numCache>
            </c:numRef>
          </c:val>
          <c:smooth val="0"/>
          <c:extLst>
            <c:ext xmlns:c16="http://schemas.microsoft.com/office/drawing/2014/chart" uri="{C3380CC4-5D6E-409C-BE32-E72D297353CC}">
              <c16:uniqueId val="{0000002A-11A5-0F4A-B9EC-A737957338F3}"/>
            </c:ext>
          </c:extLst>
        </c:ser>
        <c:ser>
          <c:idx val="2"/>
          <c:order val="2"/>
          <c:tx>
            <c:strRef>
              <c:f>'Pivot Tables'!$G$4:$G$5</c:f>
              <c:strCache>
                <c:ptCount val="1"/>
                <c:pt idx="0">
                  <c:v>Travel</c:v>
                </c:pt>
              </c:strCache>
            </c:strRef>
          </c:tx>
          <c:spPr>
            <a:ln w="22225" cap="rnd">
              <a:solidFill>
                <a:schemeClr val="accent3"/>
              </a:solidFill>
            </a:ln>
            <a:effectLst>
              <a:glow rad="139700">
                <a:schemeClr val="accent3">
                  <a:satMod val="175000"/>
                  <a:alpha val="14000"/>
                </a:schemeClr>
              </a:glow>
            </a:effectLst>
          </c:spPr>
          <c:marker>
            <c:symbol val="circle"/>
            <c:size val="4"/>
            <c:spPr>
              <a:solidFill>
                <a:schemeClr val="accent3">
                  <a:lumMod val="60000"/>
                  <a:lumOff val="40000"/>
                </a:schemeClr>
              </a:solidFill>
              <a:ln>
                <a:noFill/>
              </a:ln>
              <a:effectLst>
                <a:glow rad="63500">
                  <a:schemeClr val="accent3">
                    <a:satMod val="175000"/>
                    <a:alpha val="25000"/>
                  </a:schemeClr>
                </a:glow>
              </a:effectLst>
            </c:spPr>
          </c:marker>
          <c:cat>
            <c:multiLvlStrRef>
              <c:f>'Pivot Tables'!$D$6:$D$9</c:f>
              <c:multiLvlStrCache>
                <c:ptCount val="2"/>
                <c:lvl>
                  <c:pt idx="0">
                    <c:v>Mar</c:v>
                  </c:pt>
                  <c:pt idx="1">
                    <c:v>Apr</c:v>
                  </c:pt>
                </c:lvl>
                <c:lvl>
                  <c:pt idx="0">
                    <c:v>2023</c:v>
                  </c:pt>
                </c:lvl>
              </c:multiLvlStrCache>
            </c:multiLvlStrRef>
          </c:cat>
          <c:val>
            <c:numRef>
              <c:f>'Pivot Tables'!$G$6:$G$9</c:f>
              <c:numCache>
                <c:formatCode>"£"#,##0.00</c:formatCode>
                <c:ptCount val="2"/>
                <c:pt idx="0">
                  <c:v>10.3</c:v>
                </c:pt>
              </c:numCache>
            </c:numRef>
          </c:val>
          <c:smooth val="0"/>
          <c:extLst>
            <c:ext xmlns:c16="http://schemas.microsoft.com/office/drawing/2014/chart" uri="{C3380CC4-5D6E-409C-BE32-E72D297353CC}">
              <c16:uniqueId val="{0000002B-11A5-0F4A-B9EC-A737957338F3}"/>
            </c:ext>
          </c:extLst>
        </c:ser>
        <c:ser>
          <c:idx val="3"/>
          <c:order val="3"/>
          <c:tx>
            <c:strRef>
              <c:f>'Pivot Tables'!$H$4:$H$5</c:f>
              <c:strCache>
                <c:ptCount val="1"/>
                <c:pt idx="0">
                  <c:v>Gift</c:v>
                </c:pt>
              </c:strCache>
            </c:strRef>
          </c:tx>
          <c:spPr>
            <a:ln w="22225" cap="rnd">
              <a:solidFill>
                <a:schemeClr val="accent4"/>
              </a:solidFill>
            </a:ln>
            <a:effectLst>
              <a:glow rad="139700">
                <a:schemeClr val="accent4">
                  <a:satMod val="175000"/>
                  <a:alpha val="14000"/>
                </a:schemeClr>
              </a:glow>
            </a:effectLst>
          </c:spPr>
          <c:marker>
            <c:symbol val="circle"/>
            <c:size val="4"/>
            <c:spPr>
              <a:solidFill>
                <a:schemeClr val="accent4">
                  <a:lumMod val="60000"/>
                  <a:lumOff val="40000"/>
                </a:schemeClr>
              </a:solidFill>
              <a:ln>
                <a:noFill/>
              </a:ln>
              <a:effectLst>
                <a:glow rad="63500">
                  <a:schemeClr val="accent4">
                    <a:satMod val="175000"/>
                    <a:alpha val="25000"/>
                  </a:schemeClr>
                </a:glow>
              </a:effectLst>
            </c:spPr>
          </c:marker>
          <c:cat>
            <c:multiLvlStrRef>
              <c:f>'Pivot Tables'!$D$6:$D$9</c:f>
              <c:multiLvlStrCache>
                <c:ptCount val="2"/>
                <c:lvl>
                  <c:pt idx="0">
                    <c:v>Mar</c:v>
                  </c:pt>
                  <c:pt idx="1">
                    <c:v>Apr</c:v>
                  </c:pt>
                </c:lvl>
                <c:lvl>
                  <c:pt idx="0">
                    <c:v>2023</c:v>
                  </c:pt>
                </c:lvl>
              </c:multiLvlStrCache>
            </c:multiLvlStrRef>
          </c:cat>
          <c:val>
            <c:numRef>
              <c:f>'Pivot Tables'!$H$6:$H$9</c:f>
              <c:numCache>
                <c:formatCode>"£"#,##0.00</c:formatCode>
                <c:ptCount val="2"/>
                <c:pt idx="0">
                  <c:v>57.45</c:v>
                </c:pt>
              </c:numCache>
            </c:numRef>
          </c:val>
          <c:smooth val="0"/>
          <c:extLst>
            <c:ext xmlns:c16="http://schemas.microsoft.com/office/drawing/2014/chart" uri="{C3380CC4-5D6E-409C-BE32-E72D297353CC}">
              <c16:uniqueId val="{0000002C-11A5-0F4A-B9EC-A737957338F3}"/>
            </c:ext>
          </c:extLst>
        </c:ser>
        <c:ser>
          <c:idx val="4"/>
          <c:order val="4"/>
          <c:tx>
            <c:strRef>
              <c:f>'Pivot Tables'!$I$4:$I$5</c:f>
              <c:strCache>
                <c:ptCount val="1"/>
                <c:pt idx="0">
                  <c:v>Car</c:v>
                </c:pt>
              </c:strCache>
            </c:strRef>
          </c:tx>
          <c:spPr>
            <a:ln w="22225" cap="rnd" cmpd="sng" algn="ctr">
              <a:solidFill>
                <a:schemeClr val="accent5"/>
              </a:solidFill>
              <a:miter lim="800000"/>
            </a:ln>
            <a:effectLst>
              <a:glow rad="139700">
                <a:schemeClr val="accent5">
                  <a:satMod val="175000"/>
                  <a:alpha val="14000"/>
                </a:schemeClr>
              </a:glow>
            </a:effectLst>
          </c:spPr>
          <c:marker>
            <c:symbol val="circle"/>
            <c:size val="4"/>
            <c:spPr>
              <a:solidFill>
                <a:schemeClr val="accent5">
                  <a:lumMod val="60000"/>
                  <a:lumOff val="40000"/>
                </a:schemeClr>
              </a:solidFill>
              <a:ln>
                <a:noFill/>
              </a:ln>
              <a:effectLst>
                <a:glow rad="63500">
                  <a:schemeClr val="accent5">
                    <a:satMod val="175000"/>
                    <a:alpha val="25000"/>
                  </a:schemeClr>
                </a:glow>
              </a:effectLst>
            </c:spPr>
          </c:marker>
          <c:cat>
            <c:multiLvlStrRef>
              <c:f>'Pivot Tables'!$D$6:$D$9</c:f>
              <c:multiLvlStrCache>
                <c:ptCount val="2"/>
                <c:lvl>
                  <c:pt idx="0">
                    <c:v>Mar</c:v>
                  </c:pt>
                  <c:pt idx="1">
                    <c:v>Apr</c:v>
                  </c:pt>
                </c:lvl>
                <c:lvl>
                  <c:pt idx="0">
                    <c:v>2023</c:v>
                  </c:pt>
                </c:lvl>
              </c:multiLvlStrCache>
            </c:multiLvlStrRef>
          </c:cat>
          <c:val>
            <c:numRef>
              <c:f>'Pivot Tables'!$I$6:$I$9</c:f>
              <c:numCache>
                <c:formatCode>"£"#,##0.00</c:formatCode>
                <c:ptCount val="2"/>
                <c:pt idx="0">
                  <c:v>163.19999999999999</c:v>
                </c:pt>
              </c:numCache>
            </c:numRef>
          </c:val>
          <c:smooth val="0"/>
          <c:extLst>
            <c:ext xmlns:c16="http://schemas.microsoft.com/office/drawing/2014/chart" uri="{C3380CC4-5D6E-409C-BE32-E72D297353CC}">
              <c16:uniqueId val="{0000002D-11A5-0F4A-B9EC-A737957338F3}"/>
            </c:ext>
          </c:extLst>
        </c:ser>
        <c:ser>
          <c:idx val="5"/>
          <c:order val="5"/>
          <c:tx>
            <c:strRef>
              <c:f>'Pivot Tables'!$J$4:$J$5</c:f>
              <c:strCache>
                <c:ptCount val="1"/>
                <c:pt idx="0">
                  <c:v>NS&amp;I</c:v>
                </c:pt>
              </c:strCache>
            </c:strRef>
          </c:tx>
          <c:spPr>
            <a:ln w="22225" cap="rnd" cmpd="sng" algn="ctr">
              <a:solidFill>
                <a:schemeClr val="accent6"/>
              </a:solidFill>
              <a:miter lim="800000"/>
            </a:ln>
            <a:effectLst>
              <a:glow rad="139700">
                <a:schemeClr val="accent6">
                  <a:satMod val="175000"/>
                  <a:alpha val="14000"/>
                </a:schemeClr>
              </a:glow>
            </a:effectLst>
          </c:spPr>
          <c:marker>
            <c:symbol val="circle"/>
            <c:size val="4"/>
            <c:spPr>
              <a:solidFill>
                <a:schemeClr val="accent6">
                  <a:lumMod val="60000"/>
                  <a:lumOff val="40000"/>
                </a:schemeClr>
              </a:solidFill>
              <a:ln>
                <a:noFill/>
              </a:ln>
              <a:effectLst>
                <a:glow rad="63500">
                  <a:schemeClr val="accent6">
                    <a:satMod val="175000"/>
                    <a:alpha val="25000"/>
                  </a:schemeClr>
                </a:glow>
              </a:effectLst>
            </c:spPr>
          </c:marker>
          <c:cat>
            <c:multiLvlStrRef>
              <c:f>'Pivot Tables'!$D$6:$D$9</c:f>
              <c:multiLvlStrCache>
                <c:ptCount val="2"/>
                <c:lvl>
                  <c:pt idx="0">
                    <c:v>Mar</c:v>
                  </c:pt>
                  <c:pt idx="1">
                    <c:v>Apr</c:v>
                  </c:pt>
                </c:lvl>
                <c:lvl>
                  <c:pt idx="0">
                    <c:v>2023</c:v>
                  </c:pt>
                </c:lvl>
              </c:multiLvlStrCache>
            </c:multiLvlStrRef>
          </c:cat>
          <c:val>
            <c:numRef>
              <c:f>'Pivot Tables'!$J$6:$J$9</c:f>
              <c:numCache>
                <c:formatCode>"£"#,##0.00</c:formatCode>
                <c:ptCount val="2"/>
                <c:pt idx="0">
                  <c:v>500</c:v>
                </c:pt>
                <c:pt idx="1">
                  <c:v>750</c:v>
                </c:pt>
              </c:numCache>
            </c:numRef>
          </c:val>
          <c:smooth val="0"/>
          <c:extLst>
            <c:ext xmlns:c16="http://schemas.microsoft.com/office/drawing/2014/chart" uri="{C3380CC4-5D6E-409C-BE32-E72D297353CC}">
              <c16:uniqueId val="{0000002E-11A5-0F4A-B9EC-A737957338F3}"/>
            </c:ext>
          </c:extLst>
        </c:ser>
        <c:dLbls>
          <c:showLegendKey val="0"/>
          <c:showVal val="0"/>
          <c:showCatName val="0"/>
          <c:showSerName val="0"/>
          <c:showPercent val="0"/>
          <c:showBubbleSize val="0"/>
        </c:dLbls>
        <c:marker val="1"/>
        <c:smooth val="0"/>
        <c:axId val="1219686240"/>
        <c:axId val="1265050944"/>
      </c:lineChart>
      <c:catAx>
        <c:axId val="1219686240"/>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265050944"/>
        <c:crosses val="autoZero"/>
        <c:auto val="1"/>
        <c:lblAlgn val="ctr"/>
        <c:lblOffset val="100"/>
        <c:noMultiLvlLbl val="0"/>
      </c:catAx>
      <c:valAx>
        <c:axId val="1265050944"/>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219686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tx1"/>
    </a:solidFill>
    <a:ln w="9525" cap="flat" cmpd="sng" algn="ctr">
      <a:solidFill>
        <a:schemeClr val="dk1">
          <a:lumMod val="15000"/>
          <a:lumOff val="85000"/>
        </a:schemeClr>
      </a:solidFill>
      <a:round/>
    </a:ln>
    <a:effectLst/>
  </c:spPr>
  <c:txPr>
    <a:bodyPr/>
    <a:lstStyle/>
    <a:p>
      <a:pPr>
        <a:defRPr>
          <a:solidFill>
            <a:schemeClr val="bg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tx>
        <cx:txData>
          <cx:v>Income &amp; Expenditure Waterfall</cx:v>
        </cx:txData>
      </cx:tx>
      <cx:txPr>
        <a:bodyPr vertOverflow="overflow" horzOverflow="overflow" wrap="square" lIns="0" tIns="0" rIns="0" bIns="0"/>
        <a:lstStyle/>
        <a:p>
          <a:pPr algn="ctr" rtl="0">
            <a:defRPr sz="1600" b="1" i="0" u="sng">
              <a:solidFill>
                <a:schemeClr val="bg1"/>
              </a:solidFill>
              <a:latin typeface="Calibri" panose="020F0502020204030204" pitchFamily="34" charset="0"/>
              <a:ea typeface="Calibri" panose="020F0502020204030204" pitchFamily="34" charset="0"/>
              <a:cs typeface="Calibri" panose="020F0502020204030204" pitchFamily="34" charset="0"/>
            </a:defRPr>
          </a:pPr>
          <a:r>
            <a:rPr lang="en-GB" sz="1400" b="1" u="sng">
              <a:solidFill>
                <a:schemeClr val="bg1"/>
              </a:solidFill>
            </a:rPr>
            <a:t>Income &amp; Expenditure Waterfall</a:t>
          </a:r>
        </a:p>
      </cx:txPr>
    </cx:title>
    <cx:plotArea>
      <cx:plotAreaRegion>
        <cx:series layoutId="waterfall" uniqueId="{73F6B4C6-7D35-204D-B9B6-487D0528B96E}">
          <cx:dataPt idx="7"/>
          <cx:dataPt idx="8"/>
          <cx:dataPt idx="9"/>
          <cx:dataPt idx="10"/>
          <cx:dataLabels pos="outEnd">
            <cx:txPr>
              <a:bodyPr spcFirstLastPara="1" vertOverflow="ellipsis" horzOverflow="overflow" wrap="square" lIns="0" tIns="0" rIns="0" bIns="0" anchor="ctr" anchorCtr="1"/>
              <a:lstStyle/>
              <a:p>
                <a:pPr algn="ctr" rtl="0">
                  <a:defRPr>
                    <a:solidFill>
                      <a:schemeClr val="bg1"/>
                    </a:solidFill>
                  </a:defRPr>
                </a:pPr>
                <a:endParaRPr lang="en-GB" sz="900" b="0" i="0" u="none" strike="noStrike" baseline="0">
                  <a:solidFill>
                    <a:schemeClr val="bg1"/>
                  </a:solidFill>
                  <a:latin typeface="Calibri" panose="020F0502020204030204"/>
                </a:endParaRPr>
              </a:p>
            </cx:txPr>
            <cx:visibility seriesName="0" categoryName="0" value="1"/>
            <cx:separator>, </cx:separator>
          </cx:dataLabels>
          <cx:dataId val="0"/>
          <cx:layoutPr>
            <cx:subtotals>
              <cx:idx val="11"/>
            </cx:subtotals>
          </cx:layoutPr>
        </cx:series>
      </cx:plotAreaRegion>
      <cx:axis id="0">
        <cx:catScaling gapWidth="0.5"/>
        <cx:tickLabels/>
        <cx:txPr>
          <a:bodyPr vertOverflow="overflow" horzOverflow="overflow" wrap="square" lIns="0" tIns="0" rIns="0" bIns="0"/>
          <a:lstStyle/>
          <a:p>
            <a:pPr algn="ctr" rtl="0">
              <a:defRPr sz="900" b="0" i="0">
                <a:solidFill>
                  <a:schemeClr val="bg1"/>
                </a:solidFill>
                <a:latin typeface="Calibri" panose="020F0502020204030204" pitchFamily="34" charset="0"/>
                <a:ea typeface="Calibri" panose="020F0502020204030204" pitchFamily="34" charset="0"/>
                <a:cs typeface="Calibri" panose="020F0502020204030204" pitchFamily="34" charset="0"/>
              </a:defRPr>
            </a:pPr>
            <a:endParaRPr lang="en-GB">
              <a:solidFill>
                <a:schemeClr val="bg1"/>
              </a:solidFill>
            </a:endParaRPr>
          </a:p>
        </cx:txPr>
      </cx:axis>
      <cx:axis id="1">
        <cx:valScaling/>
        <cx:majorGridlines/>
        <cx:tickLabels/>
        <cx:txPr>
          <a:bodyPr vertOverflow="overflow" horzOverflow="overflow" wrap="square" lIns="0" tIns="0" rIns="0" bIns="0"/>
          <a:lstStyle/>
          <a:p>
            <a:pPr algn="ctr" rtl="0">
              <a:defRPr sz="900" b="0" i="0">
                <a:solidFill>
                  <a:schemeClr val="bg1"/>
                </a:solidFill>
                <a:latin typeface="Calibri" panose="020F0502020204030204" pitchFamily="34" charset="0"/>
                <a:ea typeface="Calibri" panose="020F0502020204030204" pitchFamily="34" charset="0"/>
                <a:cs typeface="Calibri" panose="020F0502020204030204" pitchFamily="34" charset="0"/>
              </a:defRPr>
            </a:pPr>
            <a:endParaRPr lang="en-GB">
              <a:solidFill>
                <a:schemeClr val="bg1"/>
              </a:solidFill>
            </a:endParaRPr>
          </a:p>
        </cx:txPr>
      </cx:axis>
    </cx:plotArea>
  </cx:chart>
  <cx:spPr>
    <a:solidFill>
      <a:schemeClr val="tx1"/>
    </a:solidFill>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5.xml"/><Relationship Id="rId2" Type="http://schemas.openxmlformats.org/officeDocument/2006/relationships/chart" Target="../charts/chart1.xml"/><Relationship Id="rId1" Type="http://schemas.openxmlformats.org/officeDocument/2006/relationships/image" Target="../media/image1.png"/><Relationship Id="rId6" Type="http://schemas.microsoft.com/office/2014/relationships/chartEx" Target="../charts/chartEx1.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11/relationships/webextension" Target="../webextensions/webextension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84994</xdr:rowOff>
    </xdr:from>
    <xdr:to>
      <xdr:col>0</xdr:col>
      <xdr:colOff>558800</xdr:colOff>
      <xdr:row>0</xdr:row>
      <xdr:rowOff>378475</xdr:rowOff>
    </xdr:to>
    <xdr:pic>
      <xdr:nvPicPr>
        <xdr:cNvPr id="7" name="Picture 6">
          <a:extLst>
            <a:ext uri="{FF2B5EF4-FFF2-40B4-BE49-F238E27FC236}">
              <a16:creationId xmlns:a16="http://schemas.microsoft.com/office/drawing/2014/main" id="{CA932565-CDBA-9E48-8F35-DE23DB33CBB6}"/>
            </a:ext>
          </a:extLst>
        </xdr:cNvPr>
        <xdr:cNvPicPr>
          <a:picLocks noChangeAspect="1"/>
        </xdr:cNvPicPr>
      </xdr:nvPicPr>
      <xdr:blipFill>
        <a:blip xmlns:r="http://schemas.openxmlformats.org/officeDocument/2006/relationships" r:embed="rId1"/>
        <a:stretch>
          <a:fillRect/>
        </a:stretch>
      </xdr:blipFill>
      <xdr:spPr>
        <a:xfrm>
          <a:off x="266700" y="84994"/>
          <a:ext cx="292100" cy="293481"/>
        </a:xfrm>
        <a:prstGeom prst="rect">
          <a:avLst/>
        </a:prstGeom>
      </xdr:spPr>
    </xdr:pic>
    <xdr:clientData/>
  </xdr:twoCellAnchor>
  <xdr:twoCellAnchor>
    <xdr:from>
      <xdr:col>0</xdr:col>
      <xdr:colOff>673100</xdr:colOff>
      <xdr:row>0</xdr:row>
      <xdr:rowOff>12700</xdr:rowOff>
    </xdr:from>
    <xdr:to>
      <xdr:col>2</xdr:col>
      <xdr:colOff>0</xdr:colOff>
      <xdr:row>1</xdr:row>
      <xdr:rowOff>12700</xdr:rowOff>
    </xdr:to>
    <xdr:sp macro="" textlink="">
      <xdr:nvSpPr>
        <xdr:cNvPr id="8" name="TextBox 7">
          <a:extLst>
            <a:ext uri="{FF2B5EF4-FFF2-40B4-BE49-F238E27FC236}">
              <a16:creationId xmlns:a16="http://schemas.microsoft.com/office/drawing/2014/main" id="{5A552E01-30B6-8946-92E2-35B792DE9822}"/>
            </a:ext>
          </a:extLst>
        </xdr:cNvPr>
        <xdr:cNvSpPr txBox="1"/>
      </xdr:nvSpPr>
      <xdr:spPr>
        <a:xfrm>
          <a:off x="673100" y="12700"/>
          <a:ext cx="977900" cy="43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GB" sz="1400">
              <a:solidFill>
                <a:schemeClr val="bg1"/>
              </a:solidFill>
            </a:rPr>
            <a:t>Dashboard</a:t>
          </a:r>
        </a:p>
      </xdr:txBody>
    </xdr:sp>
    <xdr:clientData/>
  </xdr:twoCellAnchor>
  <xdr:twoCellAnchor>
    <xdr:from>
      <xdr:col>0</xdr:col>
      <xdr:colOff>114300</xdr:colOff>
      <xdr:row>1</xdr:row>
      <xdr:rowOff>177800</xdr:rowOff>
    </xdr:from>
    <xdr:to>
      <xdr:col>6</xdr:col>
      <xdr:colOff>524711</xdr:colOff>
      <xdr:row>19</xdr:row>
      <xdr:rowOff>142374</xdr:rowOff>
    </xdr:to>
    <xdr:graphicFrame macro="">
      <xdr:nvGraphicFramePr>
        <xdr:cNvPr id="2" name="Chart 1">
          <a:extLst>
            <a:ext uri="{FF2B5EF4-FFF2-40B4-BE49-F238E27FC236}">
              <a16:creationId xmlns:a16="http://schemas.microsoft.com/office/drawing/2014/main" id="{468B1F20-C8E5-5E42-B769-1BD20E0E1E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88900</xdr:colOff>
      <xdr:row>20</xdr:row>
      <xdr:rowOff>55994</xdr:rowOff>
    </xdr:from>
    <xdr:to>
      <xdr:col>6</xdr:col>
      <xdr:colOff>533400</xdr:colOff>
      <xdr:row>38</xdr:row>
      <xdr:rowOff>88900</xdr:rowOff>
    </xdr:to>
    <xdr:graphicFrame macro="">
      <xdr:nvGraphicFramePr>
        <xdr:cNvPr id="4" name="Chart 3">
          <a:extLst>
            <a:ext uri="{FF2B5EF4-FFF2-40B4-BE49-F238E27FC236}">
              <a16:creationId xmlns:a16="http://schemas.microsoft.com/office/drawing/2014/main" id="{8EA9D6E2-915F-324A-8707-B19D2E56A8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660400</xdr:colOff>
      <xdr:row>20</xdr:row>
      <xdr:rowOff>50800</xdr:rowOff>
    </xdr:from>
    <xdr:to>
      <xdr:col>11</xdr:col>
      <xdr:colOff>482600</xdr:colOff>
      <xdr:row>38</xdr:row>
      <xdr:rowOff>104274</xdr:rowOff>
    </xdr:to>
    <xdr:graphicFrame macro="">
      <xdr:nvGraphicFramePr>
        <xdr:cNvPr id="5" name="Chart 4">
          <a:extLst>
            <a:ext uri="{FF2B5EF4-FFF2-40B4-BE49-F238E27FC236}">
              <a16:creationId xmlns:a16="http://schemas.microsoft.com/office/drawing/2014/main" id="{E1A03534-19E7-FA4E-9280-4B52CF8098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122767</xdr:colOff>
      <xdr:row>39</xdr:row>
      <xdr:rowOff>196516</xdr:rowOff>
    </xdr:from>
    <xdr:to>
      <xdr:col>21</xdr:col>
      <xdr:colOff>596900</xdr:colOff>
      <xdr:row>48</xdr:row>
      <xdr:rowOff>50800</xdr:rowOff>
    </xdr:to>
    <xdr:grpSp>
      <xdr:nvGrpSpPr>
        <xdr:cNvPr id="21" name="Group 20">
          <a:extLst>
            <a:ext uri="{FF2B5EF4-FFF2-40B4-BE49-F238E27FC236}">
              <a16:creationId xmlns:a16="http://schemas.microsoft.com/office/drawing/2014/main" id="{F1D5031E-BC42-4BD7-67D8-565A10BA7370}"/>
            </a:ext>
          </a:extLst>
        </xdr:cNvPr>
        <xdr:cNvGrpSpPr/>
      </xdr:nvGrpSpPr>
      <xdr:grpSpPr>
        <a:xfrm>
          <a:off x="122767" y="8183745"/>
          <a:ext cx="17810398" cy="1644525"/>
          <a:chOff x="84667" y="8184816"/>
          <a:chExt cx="17809633" cy="1683084"/>
        </a:xfrm>
      </xdr:grpSpPr>
      <xdr:sp macro="" textlink="">
        <xdr:nvSpPr>
          <xdr:cNvPr id="14" name="Rounded Rectangle 13">
            <a:extLst>
              <a:ext uri="{FF2B5EF4-FFF2-40B4-BE49-F238E27FC236}">
                <a16:creationId xmlns:a16="http://schemas.microsoft.com/office/drawing/2014/main" id="{E4130AF2-EBD3-4842-ABC5-A36664AB3848}"/>
              </a:ext>
            </a:extLst>
          </xdr:cNvPr>
          <xdr:cNvSpPr/>
        </xdr:nvSpPr>
        <xdr:spPr>
          <a:xfrm>
            <a:off x="84667" y="8184816"/>
            <a:ext cx="17809633" cy="1683084"/>
          </a:xfrm>
          <a:prstGeom prst="roundRect">
            <a:avLst>
              <a:gd name="adj" fmla="val 5434"/>
            </a:avLst>
          </a:prstGeom>
          <a:noFill/>
          <a:ln>
            <a:solidFill>
              <a:srgbClr val="B8B8B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6" name="TextBox 15">
            <a:extLst>
              <a:ext uri="{FF2B5EF4-FFF2-40B4-BE49-F238E27FC236}">
                <a16:creationId xmlns:a16="http://schemas.microsoft.com/office/drawing/2014/main" id="{1FCCAA92-0AD0-6CA3-2E69-3DC241E8254F}"/>
              </a:ext>
            </a:extLst>
          </xdr:cNvPr>
          <xdr:cNvSpPr txBox="1"/>
        </xdr:nvSpPr>
        <xdr:spPr>
          <a:xfrm>
            <a:off x="5585772" y="8210216"/>
            <a:ext cx="6033613" cy="32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u="sng">
                <a:solidFill>
                  <a:schemeClr val="bg1"/>
                </a:solidFill>
              </a:rPr>
              <a:t>Filters</a:t>
            </a:r>
            <a:endParaRPr lang="en-GB" sz="1100" b="1" u="sng">
              <a:solidFill>
                <a:schemeClr val="bg1"/>
              </a:solidFill>
            </a:endParaRPr>
          </a:p>
        </xdr:txBody>
      </xdr:sp>
      <mc:AlternateContent xmlns:mc="http://schemas.openxmlformats.org/markup-compatibility/2006" xmlns:a14="http://schemas.microsoft.com/office/drawing/2010/main">
        <mc:Choice Requires="a14">
          <xdr:graphicFrame macro="">
            <xdr:nvGraphicFramePr>
              <xdr:cNvPr id="13" name="Category">
                <a:extLst>
                  <a:ext uri="{FF2B5EF4-FFF2-40B4-BE49-F238E27FC236}">
                    <a16:creationId xmlns:a16="http://schemas.microsoft.com/office/drawing/2014/main" id="{7FBDF7F4-8408-354F-B1C8-5106D755B1BC}"/>
                  </a:ext>
                </a:extLst>
              </xdr:cNvPr>
              <xdr:cNvGraphicFramePr/>
            </xdr:nvGraphicFramePr>
            <xdr:xfrm>
              <a:off x="8432459" y="8541753"/>
              <a:ext cx="5877559" cy="1181147"/>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8464606" y="8706853"/>
                <a:ext cx="5873368" cy="1181147"/>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xdr:from>
      <xdr:col>14</xdr:col>
      <xdr:colOff>236281</xdr:colOff>
      <xdr:row>1</xdr:row>
      <xdr:rowOff>191977</xdr:rowOff>
    </xdr:from>
    <xdr:to>
      <xdr:col>21</xdr:col>
      <xdr:colOff>571007</xdr:colOff>
      <xdr:row>19</xdr:row>
      <xdr:rowOff>144720</xdr:rowOff>
    </xdr:to>
    <xdr:graphicFrame macro="">
      <xdr:nvGraphicFramePr>
        <xdr:cNvPr id="11" name="Chart 10">
          <a:extLst>
            <a:ext uri="{FF2B5EF4-FFF2-40B4-BE49-F238E27FC236}">
              <a16:creationId xmlns:a16="http://schemas.microsoft.com/office/drawing/2014/main" id="{A6A530B3-B2E7-8446-AE91-3551C4155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252108</xdr:colOff>
      <xdr:row>20</xdr:row>
      <xdr:rowOff>43775</xdr:rowOff>
    </xdr:from>
    <xdr:to>
      <xdr:col>21</xdr:col>
      <xdr:colOff>596900</xdr:colOff>
      <xdr:row>38</xdr:row>
      <xdr:rowOff>111327</xdr:rowOff>
    </xdr:to>
    <xdr:grpSp>
      <xdr:nvGrpSpPr>
        <xdr:cNvPr id="20" name="Group 19">
          <a:extLst>
            <a:ext uri="{FF2B5EF4-FFF2-40B4-BE49-F238E27FC236}">
              <a16:creationId xmlns:a16="http://schemas.microsoft.com/office/drawing/2014/main" id="{8CFB8A19-7152-7E64-86FA-669ACA05D9CD}"/>
            </a:ext>
          </a:extLst>
        </xdr:cNvPr>
        <xdr:cNvGrpSpPr/>
      </xdr:nvGrpSpPr>
      <xdr:grpSpPr>
        <a:xfrm>
          <a:off x="11804518" y="4251606"/>
          <a:ext cx="6128647" cy="3648034"/>
          <a:chOff x="11809108" y="4336375"/>
          <a:chExt cx="6118097" cy="3725152"/>
        </a:xfrm>
      </xdr:grpSpPr>
      <xdr:sp macro="" textlink="">
        <xdr:nvSpPr>
          <xdr:cNvPr id="12" name="Rounded Rectangle 11">
            <a:extLst>
              <a:ext uri="{FF2B5EF4-FFF2-40B4-BE49-F238E27FC236}">
                <a16:creationId xmlns:a16="http://schemas.microsoft.com/office/drawing/2014/main" id="{7A8E3A27-FB9B-7347-5A4F-5316ADA26610}"/>
              </a:ext>
            </a:extLst>
          </xdr:cNvPr>
          <xdr:cNvSpPr/>
        </xdr:nvSpPr>
        <xdr:spPr>
          <a:xfrm>
            <a:off x="11809108" y="4336375"/>
            <a:ext cx="6118097" cy="3725152"/>
          </a:xfrm>
          <a:prstGeom prst="roundRect">
            <a:avLst>
              <a:gd name="adj" fmla="val 2751"/>
            </a:avLst>
          </a:prstGeom>
          <a:noFill/>
          <a:ln>
            <a:solidFill>
              <a:srgbClr val="B8B8B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mc:AlternateContent xmlns:mc="http://schemas.openxmlformats.org/markup-compatibility/2006">
        <mc:Choice xmlns:cx1="http://schemas.microsoft.com/office/drawing/2015/9/8/chartex" Requires="cx1">
          <xdr:graphicFrame macro="">
            <xdr:nvGraphicFramePr>
              <xdr:cNvPr id="18" name="Chart 17">
                <a:extLst>
                  <a:ext uri="{FF2B5EF4-FFF2-40B4-BE49-F238E27FC236}">
                    <a16:creationId xmlns:a16="http://schemas.microsoft.com/office/drawing/2014/main" id="{F5619AC1-E152-A141-8CB9-6A38584B3282}"/>
                  </a:ext>
                </a:extLst>
              </xdr:cNvPr>
              <xdr:cNvGraphicFramePr/>
            </xdr:nvGraphicFramePr>
            <xdr:xfrm>
              <a:off x="11837581" y="4398925"/>
              <a:ext cx="6029547" cy="3560135"/>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11837581" y="4398925"/>
                <a:ext cx="6029547" cy="3560135"/>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grpSp>
    <xdr:clientData/>
  </xdr:twoCellAnchor>
  <xdr:twoCellAnchor>
    <xdr:from>
      <xdr:col>6</xdr:col>
      <xdr:colOff>647700</xdr:colOff>
      <xdr:row>1</xdr:row>
      <xdr:rowOff>190500</xdr:rowOff>
    </xdr:from>
    <xdr:to>
      <xdr:col>14</xdr:col>
      <xdr:colOff>63500</xdr:colOff>
      <xdr:row>19</xdr:row>
      <xdr:rowOff>152400</xdr:rowOff>
    </xdr:to>
    <xdr:graphicFrame macro="">
      <xdr:nvGraphicFramePr>
        <xdr:cNvPr id="22" name="Chart 21">
          <a:extLst>
            <a:ext uri="{FF2B5EF4-FFF2-40B4-BE49-F238E27FC236}">
              <a16:creationId xmlns:a16="http://schemas.microsoft.com/office/drawing/2014/main" id="{B874C0DB-3FAD-AD42-AF5A-1D63D00005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620915</xdr:colOff>
      <xdr:row>20</xdr:row>
      <xdr:rowOff>82216</xdr:rowOff>
    </xdr:from>
    <xdr:to>
      <xdr:col>13</xdr:col>
      <xdr:colOff>1014695</xdr:colOff>
      <xdr:row>22</xdr:row>
      <xdr:rowOff>3342</xdr:rowOff>
    </xdr:to>
    <xdr:sp macro="" textlink="">
      <xdr:nvSpPr>
        <xdr:cNvPr id="24" name="TextBox 23">
          <a:extLst>
            <a:ext uri="{FF2B5EF4-FFF2-40B4-BE49-F238E27FC236}">
              <a16:creationId xmlns:a16="http://schemas.microsoft.com/office/drawing/2014/main" id="{AC85E61F-677E-6A47-AD01-0361C912EB04}"/>
            </a:ext>
          </a:extLst>
        </xdr:cNvPr>
        <xdr:cNvSpPr txBox="1"/>
      </xdr:nvSpPr>
      <xdr:spPr>
        <a:xfrm>
          <a:off x="9747982" y="4383283"/>
          <a:ext cx="1850046" cy="32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u="sng">
              <a:solidFill>
                <a:schemeClr val="bg1"/>
              </a:solidFill>
            </a:rPr>
            <a:t>Income Figures</a:t>
          </a:r>
          <a:endParaRPr lang="en-GB" sz="1100" b="1" u="sng">
            <a:solidFill>
              <a:schemeClr val="bg1"/>
            </a:solidFill>
          </a:endParaRPr>
        </a:p>
      </xdr:txBody>
    </xdr:sp>
    <xdr:clientData/>
  </xdr:twoCellAnchor>
  <xdr:twoCellAnchor>
    <xdr:from>
      <xdr:col>11</xdr:col>
      <xdr:colOff>584201</xdr:colOff>
      <xdr:row>20</xdr:row>
      <xdr:rowOff>63500</xdr:rowOff>
    </xdr:from>
    <xdr:to>
      <xdr:col>14</xdr:col>
      <xdr:colOff>76201</xdr:colOff>
      <xdr:row>28</xdr:row>
      <xdr:rowOff>0</xdr:rowOff>
    </xdr:to>
    <xdr:sp macro="" textlink="">
      <xdr:nvSpPr>
        <xdr:cNvPr id="9" name="Rounded Rectangle 8">
          <a:extLst>
            <a:ext uri="{FF2B5EF4-FFF2-40B4-BE49-F238E27FC236}">
              <a16:creationId xmlns:a16="http://schemas.microsoft.com/office/drawing/2014/main" id="{BE55EB3D-91B2-4B4A-BC75-AA5FB5399BE4}"/>
            </a:ext>
          </a:extLst>
        </xdr:cNvPr>
        <xdr:cNvSpPr/>
      </xdr:nvSpPr>
      <xdr:spPr>
        <a:xfrm>
          <a:off x="9711268" y="4364567"/>
          <a:ext cx="1964266" cy="1562100"/>
        </a:xfrm>
        <a:prstGeom prst="roundRect">
          <a:avLst>
            <a:gd name="adj" fmla="val 5434"/>
          </a:avLst>
        </a:prstGeom>
        <a:noFill/>
        <a:ln>
          <a:solidFill>
            <a:srgbClr val="B8B8B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27141</xdr:colOff>
      <xdr:row>28</xdr:row>
      <xdr:rowOff>98516</xdr:rowOff>
    </xdr:from>
    <xdr:to>
      <xdr:col>14</xdr:col>
      <xdr:colOff>17371</xdr:colOff>
      <xdr:row>30</xdr:row>
      <xdr:rowOff>19642</xdr:rowOff>
    </xdr:to>
    <xdr:sp macro="" textlink="">
      <xdr:nvSpPr>
        <xdr:cNvPr id="6" name="TextBox 5">
          <a:extLst>
            <a:ext uri="{FF2B5EF4-FFF2-40B4-BE49-F238E27FC236}">
              <a16:creationId xmlns:a16="http://schemas.microsoft.com/office/drawing/2014/main" id="{E96DEA1D-BE36-B044-8582-FD7C178BC7E6}"/>
            </a:ext>
          </a:extLst>
        </xdr:cNvPr>
        <xdr:cNvSpPr txBox="1"/>
      </xdr:nvSpPr>
      <xdr:spPr>
        <a:xfrm>
          <a:off x="9783590" y="5973750"/>
          <a:ext cx="1841818" cy="324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u="sng">
              <a:solidFill>
                <a:schemeClr val="bg1"/>
              </a:solidFill>
            </a:rPr>
            <a:t>NS&amp;I Figures</a:t>
          </a:r>
          <a:endParaRPr lang="en-GB" sz="1100" b="1" u="sng">
            <a:solidFill>
              <a:schemeClr val="bg1"/>
            </a:solidFill>
          </a:endParaRPr>
        </a:p>
      </xdr:txBody>
    </xdr:sp>
    <xdr:clientData/>
  </xdr:twoCellAnchor>
  <xdr:twoCellAnchor>
    <xdr:from>
      <xdr:col>11</xdr:col>
      <xdr:colOff>572016</xdr:colOff>
      <xdr:row>28</xdr:row>
      <xdr:rowOff>71215</xdr:rowOff>
    </xdr:from>
    <xdr:to>
      <xdr:col>14</xdr:col>
      <xdr:colOff>64016</xdr:colOff>
      <xdr:row>38</xdr:row>
      <xdr:rowOff>106823</xdr:rowOff>
    </xdr:to>
    <xdr:sp macro="" textlink="">
      <xdr:nvSpPr>
        <xdr:cNvPr id="10" name="Rounded Rectangle 9">
          <a:extLst>
            <a:ext uri="{FF2B5EF4-FFF2-40B4-BE49-F238E27FC236}">
              <a16:creationId xmlns:a16="http://schemas.microsoft.com/office/drawing/2014/main" id="{6A0C8F15-0D9A-4B46-A645-606B11530960}"/>
            </a:ext>
          </a:extLst>
        </xdr:cNvPr>
        <xdr:cNvSpPr/>
      </xdr:nvSpPr>
      <xdr:spPr>
        <a:xfrm>
          <a:off x="9711268" y="5946449"/>
          <a:ext cx="1960785" cy="2112710"/>
        </a:xfrm>
        <a:prstGeom prst="roundRect">
          <a:avLst>
            <a:gd name="adj" fmla="val 5434"/>
          </a:avLst>
        </a:prstGeom>
        <a:noFill/>
        <a:ln>
          <a:solidFill>
            <a:srgbClr val="B8B8B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6</xdr:col>
      <xdr:colOff>642651</xdr:colOff>
      <xdr:row>41</xdr:row>
      <xdr:rowOff>153013</xdr:rowOff>
    </xdr:from>
    <xdr:to>
      <xdr:col>10</xdr:col>
      <xdr:colOff>130366</xdr:colOff>
      <xdr:row>47</xdr:row>
      <xdr:rowOff>122410</xdr:rowOff>
    </xdr:to>
    <mc:AlternateContent xmlns:mc="http://schemas.openxmlformats.org/markup-compatibility/2006" xmlns:a14="http://schemas.microsoft.com/office/drawing/2010/main">
      <mc:Choice Requires="a14">
        <xdr:graphicFrame macro="">
          <xdr:nvGraphicFramePr>
            <xdr:cNvPr id="3" name="Year">
              <a:extLst>
                <a:ext uri="{FF2B5EF4-FFF2-40B4-BE49-F238E27FC236}">
                  <a16:creationId xmlns:a16="http://schemas.microsoft.com/office/drawing/2014/main" id="{C5502273-F26A-444D-8B3A-613678CB7275}"/>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5600241" y="8538073"/>
              <a:ext cx="2792776" cy="1162891"/>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0</xdr:row>
      <xdr:rowOff>88738</xdr:rowOff>
    </xdr:from>
    <xdr:to>
      <xdr:col>0</xdr:col>
      <xdr:colOff>558800</xdr:colOff>
      <xdr:row>0</xdr:row>
      <xdr:rowOff>382219</xdr:rowOff>
    </xdr:to>
    <xdr:pic>
      <xdr:nvPicPr>
        <xdr:cNvPr id="3" name="Picture 2">
          <a:extLst>
            <a:ext uri="{FF2B5EF4-FFF2-40B4-BE49-F238E27FC236}">
              <a16:creationId xmlns:a16="http://schemas.microsoft.com/office/drawing/2014/main" id="{D6643FF1-824D-3147-8FA4-5EB560BC9F5A}"/>
            </a:ext>
          </a:extLst>
        </xdr:cNvPr>
        <xdr:cNvPicPr>
          <a:picLocks noChangeAspect="1"/>
        </xdr:cNvPicPr>
      </xdr:nvPicPr>
      <xdr:blipFill>
        <a:blip xmlns:r="http://schemas.openxmlformats.org/officeDocument/2006/relationships" r:embed="rId1"/>
        <a:stretch>
          <a:fillRect/>
        </a:stretch>
      </xdr:blipFill>
      <xdr:spPr>
        <a:xfrm>
          <a:off x="266700" y="88738"/>
          <a:ext cx="292100" cy="293481"/>
        </a:xfrm>
        <a:prstGeom prst="rect">
          <a:avLst/>
        </a:prstGeom>
      </xdr:spPr>
    </xdr:pic>
    <xdr:clientData/>
  </xdr:twoCellAnchor>
  <xdr:twoCellAnchor>
    <xdr:from>
      <xdr:col>0</xdr:col>
      <xdr:colOff>12700</xdr:colOff>
      <xdr:row>0</xdr:row>
      <xdr:rowOff>25400</xdr:rowOff>
    </xdr:from>
    <xdr:to>
      <xdr:col>2</xdr:col>
      <xdr:colOff>1219200</xdr:colOff>
      <xdr:row>0</xdr:row>
      <xdr:rowOff>457200</xdr:rowOff>
    </xdr:to>
    <xdr:sp macro="" textlink="">
      <xdr:nvSpPr>
        <xdr:cNvPr id="2" name="TextBox 1">
          <a:extLst>
            <a:ext uri="{FF2B5EF4-FFF2-40B4-BE49-F238E27FC236}">
              <a16:creationId xmlns:a16="http://schemas.microsoft.com/office/drawing/2014/main" id="{FB0BD1C4-B48E-FF43-BA79-BD66386054F8}"/>
            </a:ext>
          </a:extLst>
        </xdr:cNvPr>
        <xdr:cNvSpPr txBox="1"/>
      </xdr:nvSpPr>
      <xdr:spPr>
        <a:xfrm>
          <a:off x="12700" y="25400"/>
          <a:ext cx="3175000" cy="43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GB" sz="1400">
              <a:solidFill>
                <a:schemeClr val="bg1"/>
              </a:solidFill>
            </a:rPr>
            <a:t>Compound Interest Calculator</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266700</xdr:colOff>
      <xdr:row>0</xdr:row>
      <xdr:rowOff>84994</xdr:rowOff>
    </xdr:from>
    <xdr:to>
      <xdr:col>2</xdr:col>
      <xdr:colOff>292100</xdr:colOff>
      <xdr:row>0</xdr:row>
      <xdr:rowOff>378475</xdr:rowOff>
    </xdr:to>
    <xdr:pic>
      <xdr:nvPicPr>
        <xdr:cNvPr id="2" name="Picture 1">
          <a:extLst>
            <a:ext uri="{FF2B5EF4-FFF2-40B4-BE49-F238E27FC236}">
              <a16:creationId xmlns:a16="http://schemas.microsoft.com/office/drawing/2014/main" id="{F2C26469-A4E4-4249-9A13-9187AFAC0C2A}"/>
            </a:ext>
          </a:extLst>
        </xdr:cNvPr>
        <xdr:cNvPicPr>
          <a:picLocks noChangeAspect="1"/>
        </xdr:cNvPicPr>
      </xdr:nvPicPr>
      <xdr:blipFill>
        <a:blip xmlns:r="http://schemas.openxmlformats.org/officeDocument/2006/relationships" r:embed="rId1"/>
        <a:stretch>
          <a:fillRect/>
        </a:stretch>
      </xdr:blipFill>
      <xdr:spPr>
        <a:xfrm>
          <a:off x="254000" y="84994"/>
          <a:ext cx="292100" cy="293481"/>
        </a:xfrm>
        <a:prstGeom prst="rect">
          <a:avLst/>
        </a:prstGeom>
      </xdr:spPr>
    </xdr:pic>
    <xdr:clientData/>
  </xdr:twoCellAnchor>
  <xdr:twoCellAnchor>
    <xdr:from>
      <xdr:col>2</xdr:col>
      <xdr:colOff>330200</xdr:colOff>
      <xdr:row>0</xdr:row>
      <xdr:rowOff>0</xdr:rowOff>
    </xdr:from>
    <xdr:to>
      <xdr:col>3</xdr:col>
      <xdr:colOff>1066800</xdr:colOff>
      <xdr:row>0</xdr:row>
      <xdr:rowOff>469900</xdr:rowOff>
    </xdr:to>
    <xdr:sp macro="" textlink="">
      <xdr:nvSpPr>
        <xdr:cNvPr id="3" name="TextBox 2">
          <a:extLst>
            <a:ext uri="{FF2B5EF4-FFF2-40B4-BE49-F238E27FC236}">
              <a16:creationId xmlns:a16="http://schemas.microsoft.com/office/drawing/2014/main" id="{7913AAE5-C0C8-584A-B654-E9D3BDBCADF4}"/>
            </a:ext>
          </a:extLst>
        </xdr:cNvPr>
        <xdr:cNvSpPr txBox="1"/>
      </xdr:nvSpPr>
      <xdr:spPr>
        <a:xfrm>
          <a:off x="584200" y="0"/>
          <a:ext cx="2171700"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rPr>
            <a:t>Income</a:t>
          </a:r>
          <a:r>
            <a:rPr lang="en-GB" sz="1400" baseline="0">
              <a:solidFill>
                <a:schemeClr val="bg1"/>
              </a:solidFill>
            </a:rPr>
            <a:t> Tax Calculator</a:t>
          </a:r>
          <a:endParaRPr lang="en-GB" sz="1400">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389801</xdr:colOff>
      <xdr:row>14</xdr:row>
      <xdr:rowOff>139700</xdr:rowOff>
    </xdr:from>
    <xdr:to>
      <xdr:col>9</xdr:col>
      <xdr:colOff>0</xdr:colOff>
      <xdr:row>16</xdr:row>
      <xdr:rowOff>76200</xdr:rowOff>
    </xdr:to>
    <xdr:sp macro="" textlink="">
      <xdr:nvSpPr>
        <xdr:cNvPr id="5" name="Rounded Rectangle 4">
          <a:extLst>
            <a:ext uri="{FF2B5EF4-FFF2-40B4-BE49-F238E27FC236}">
              <a16:creationId xmlns:a16="http://schemas.microsoft.com/office/drawing/2014/main" id="{C2AF1833-BEB2-5549-ACD7-E86DA545126E}"/>
            </a:ext>
          </a:extLst>
        </xdr:cNvPr>
        <xdr:cNvSpPr/>
      </xdr:nvSpPr>
      <xdr:spPr>
        <a:xfrm>
          <a:off x="3247301" y="3378200"/>
          <a:ext cx="10748099" cy="342900"/>
        </a:xfrm>
        <a:prstGeom prst="roundRect">
          <a:avLst>
            <a:gd name="adj" fmla="val 4649"/>
          </a:avLst>
        </a:prstGeom>
        <a:solidFill>
          <a:schemeClr val="tx2">
            <a:lumMod val="50000"/>
          </a:schemeClr>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u="sng"/>
            <a:t>Tracker</a:t>
          </a:r>
          <a:endParaRPr lang="en-GB" sz="1100" b="1" u="sng"/>
        </a:p>
      </xdr:txBody>
    </xdr:sp>
    <xdr:clientData/>
  </xdr:twoCellAnchor>
  <xdr:twoCellAnchor editAs="oneCell">
    <xdr:from>
      <xdr:col>0</xdr:col>
      <xdr:colOff>266700</xdr:colOff>
      <xdr:row>0</xdr:row>
      <xdr:rowOff>84994</xdr:rowOff>
    </xdr:from>
    <xdr:to>
      <xdr:col>0</xdr:col>
      <xdr:colOff>558800</xdr:colOff>
      <xdr:row>0</xdr:row>
      <xdr:rowOff>378475</xdr:rowOff>
    </xdr:to>
    <xdr:pic>
      <xdr:nvPicPr>
        <xdr:cNvPr id="2" name="Picture 1">
          <a:extLst>
            <a:ext uri="{FF2B5EF4-FFF2-40B4-BE49-F238E27FC236}">
              <a16:creationId xmlns:a16="http://schemas.microsoft.com/office/drawing/2014/main" id="{26937640-57A8-D047-B3A4-9B7A8FDB2738}"/>
            </a:ext>
          </a:extLst>
        </xdr:cNvPr>
        <xdr:cNvPicPr>
          <a:picLocks noChangeAspect="1"/>
        </xdr:cNvPicPr>
      </xdr:nvPicPr>
      <xdr:blipFill>
        <a:blip xmlns:r="http://schemas.openxmlformats.org/officeDocument/2006/relationships" r:embed="rId1"/>
        <a:stretch>
          <a:fillRect/>
        </a:stretch>
      </xdr:blipFill>
      <xdr:spPr>
        <a:xfrm>
          <a:off x="266700" y="84994"/>
          <a:ext cx="292100" cy="293481"/>
        </a:xfrm>
        <a:prstGeom prst="rect">
          <a:avLst/>
        </a:prstGeom>
      </xdr:spPr>
    </xdr:pic>
    <xdr:clientData/>
  </xdr:twoCellAnchor>
  <xdr:twoCellAnchor>
    <xdr:from>
      <xdr:col>0</xdr:col>
      <xdr:colOff>725522</xdr:colOff>
      <xdr:row>0</xdr:row>
      <xdr:rowOff>0</xdr:rowOff>
    </xdr:from>
    <xdr:to>
      <xdr:col>0</xdr:col>
      <xdr:colOff>1498600</xdr:colOff>
      <xdr:row>0</xdr:row>
      <xdr:rowOff>469900</xdr:rowOff>
    </xdr:to>
    <xdr:sp macro="" textlink="">
      <xdr:nvSpPr>
        <xdr:cNvPr id="10" name="TextBox 9">
          <a:extLst>
            <a:ext uri="{FF2B5EF4-FFF2-40B4-BE49-F238E27FC236}">
              <a16:creationId xmlns:a16="http://schemas.microsoft.com/office/drawing/2014/main" id="{D14D9995-8985-5D4C-9BF5-B33B9374EA7D}"/>
            </a:ext>
          </a:extLst>
        </xdr:cNvPr>
        <xdr:cNvSpPr txBox="1"/>
      </xdr:nvSpPr>
      <xdr:spPr>
        <a:xfrm>
          <a:off x="725522" y="0"/>
          <a:ext cx="773078"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rPr>
            <a:t>Tracker</a:t>
          </a:r>
        </a:p>
      </xdr:txBody>
    </xdr:sp>
    <xdr:clientData/>
  </xdr:twoCellAnchor>
  <xdr:twoCellAnchor>
    <xdr:from>
      <xdr:col>6</xdr:col>
      <xdr:colOff>44451</xdr:colOff>
      <xdr:row>2</xdr:row>
      <xdr:rowOff>8468</xdr:rowOff>
    </xdr:from>
    <xdr:to>
      <xdr:col>7</xdr:col>
      <xdr:colOff>427183</xdr:colOff>
      <xdr:row>13</xdr:row>
      <xdr:rowOff>0</xdr:rowOff>
    </xdr:to>
    <mc:AlternateContent xmlns:mc="http://schemas.openxmlformats.org/markup-compatibility/2006">
      <mc:Choice xmlns:we="http://schemas.microsoft.com/office/webextensions/webextension/2010/11" Requires="we">
        <xdr:graphicFrame macro="">
          <xdr:nvGraphicFramePr>
            <xdr:cNvPr id="4" name="Add-in 3" title="Mini Calendar and Date Picker">
              <a:extLst>
                <a:ext uri="{FF2B5EF4-FFF2-40B4-BE49-F238E27FC236}">
                  <a16:creationId xmlns:a16="http://schemas.microsoft.com/office/drawing/2014/main" id="{F99632A4-C1A2-7903-E49C-5430E73F0EB9}"/>
                </a:ext>
              </a:extLst>
            </xdr:cNvPr>
            <xdr:cNvGraphicFramePr>
              <a:graphicFrameLocks noGrp="1"/>
            </xdr:cNvGraphicFramePr>
          </xdr:nvGraphicFramePr>
          <xdr:xfrm>
            <a:off x="0" y="0"/>
            <a:ext cx="0" cy="0"/>
          </xdr:xfrm>
          <a:graphic>
            <a:graphicData uri="http://schemas.microsoft.com/office/webextensions/webextension/2010/11">
              <we:webextensionref xmlns:we="http://schemas.microsoft.com/office/webextensions/webextension/2010/11" xmlns:r="http://schemas.openxmlformats.org/officeDocument/2006/relationships" r:id="rId2"/>
            </a:graphicData>
          </a:graphic>
        </xdr:graphicFrame>
      </mc:Choice>
      <mc:Fallback>
        <xdr:pic>
          <xdr:nvPicPr>
            <xdr:cNvPr id="4" name="Add-in 3" title="Mini Calendar and Date Picker">
              <a:extLst>
                <a:ext uri="{FF2B5EF4-FFF2-40B4-BE49-F238E27FC236}">
                  <a16:creationId xmlns:a16="http://schemas.microsoft.com/office/drawing/2014/main" id="{F99632A4-C1A2-7903-E49C-5430E73F0EB9}"/>
                </a:ext>
              </a:extLst>
            </xdr:cNvPr>
            <xdr:cNvPicPr/>
          </xdr:nvPicPr>
          <xdr:blipFill>
            <a:blip xmlns:r="http://schemas.openxmlformats.org/officeDocument/2006/relationships" r:embed="rId3"/>
            <a:stretch>
              <a:fillRect/>
            </a:stretch>
          </xdr:blipFill>
          <xdr:spPr>
            <a:prstGeom prst="rect">
              <a:avLst/>
            </a:prstGeom>
          </xdr:spPr>
        </xdr:pic>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203200</xdr:colOff>
      <xdr:row>0</xdr:row>
      <xdr:rowOff>84994</xdr:rowOff>
    </xdr:from>
    <xdr:to>
      <xdr:col>0</xdr:col>
      <xdr:colOff>495300</xdr:colOff>
      <xdr:row>0</xdr:row>
      <xdr:rowOff>378475</xdr:rowOff>
    </xdr:to>
    <xdr:pic>
      <xdr:nvPicPr>
        <xdr:cNvPr id="37" name="Picture 36">
          <a:extLst>
            <a:ext uri="{FF2B5EF4-FFF2-40B4-BE49-F238E27FC236}">
              <a16:creationId xmlns:a16="http://schemas.microsoft.com/office/drawing/2014/main" id="{4755166D-C6F0-724C-968C-1717CB8CCB48}"/>
            </a:ext>
          </a:extLst>
        </xdr:cNvPr>
        <xdr:cNvPicPr>
          <a:picLocks noChangeAspect="1"/>
        </xdr:cNvPicPr>
      </xdr:nvPicPr>
      <xdr:blipFill>
        <a:blip xmlns:r="http://schemas.openxmlformats.org/officeDocument/2006/relationships" r:embed="rId1"/>
        <a:stretch>
          <a:fillRect/>
        </a:stretch>
      </xdr:blipFill>
      <xdr:spPr>
        <a:xfrm>
          <a:off x="203200" y="84994"/>
          <a:ext cx="292100" cy="293481"/>
        </a:xfrm>
        <a:prstGeom prst="rect">
          <a:avLst/>
        </a:prstGeom>
      </xdr:spPr>
    </xdr:pic>
    <xdr:clientData/>
  </xdr:twoCellAnchor>
  <xdr:twoCellAnchor>
    <xdr:from>
      <xdr:col>1</xdr:col>
      <xdr:colOff>0</xdr:colOff>
      <xdr:row>0</xdr:row>
      <xdr:rowOff>0</xdr:rowOff>
    </xdr:from>
    <xdr:to>
      <xdr:col>2</xdr:col>
      <xdr:colOff>211114</xdr:colOff>
      <xdr:row>1</xdr:row>
      <xdr:rowOff>0</xdr:rowOff>
    </xdr:to>
    <xdr:sp macro="" textlink="">
      <xdr:nvSpPr>
        <xdr:cNvPr id="11" name="TextBox 10">
          <a:extLst>
            <a:ext uri="{FF2B5EF4-FFF2-40B4-BE49-F238E27FC236}">
              <a16:creationId xmlns:a16="http://schemas.microsoft.com/office/drawing/2014/main" id="{4DE3019E-D008-804E-BB40-2E300AAC1310}"/>
            </a:ext>
          </a:extLst>
        </xdr:cNvPr>
        <xdr:cNvSpPr txBox="1"/>
      </xdr:nvSpPr>
      <xdr:spPr>
        <a:xfrm>
          <a:off x="1333500" y="0"/>
          <a:ext cx="1697014"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rPr>
            <a:t>Pivot Tables</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Mario Dryas" refreshedDate="45451.213626041666" createdVersion="8" refreshedVersion="8" minRefreshableVersion="3" recordCount="395" xr:uid="{DB5CDDD4-76CB-8A44-9143-3B8DE7DBF39F}">
  <cacheSource type="worksheet">
    <worksheetSource name="Table6"/>
  </cacheSource>
  <cacheFields count="10">
    <cacheField name="Date" numFmtId="14">
      <sharedItems containsNonDate="0" containsDate="1" containsString="0" containsBlank="1" minDate="2023-03-01T00:00:00" maxDate="2024-04-03T00:00:00" count="178">
        <d v="2023-03-01T00:00:00"/>
        <d v="2023-03-02T00:00:00"/>
        <d v="2023-03-03T00:00:00"/>
        <d v="2023-03-04T00:00:00"/>
        <d v="2023-03-07T00:00:00"/>
        <d v="2023-04-03T00:00:00"/>
        <m/>
        <d v="2023-03-08T00:00:00" u="1"/>
        <d v="2023-03-10T00:00:00" u="1"/>
        <d v="2023-03-13T00:00:00" u="1"/>
        <d v="2023-03-20T00:00:00" u="1"/>
        <d v="2023-03-21T00:00:00" u="1"/>
        <d v="2023-03-22T00:00:00" u="1"/>
        <d v="2023-03-23T00:00:00" u="1"/>
        <d v="2023-03-24T00:00:00" u="1"/>
        <d v="2023-03-27T00:00:00" u="1"/>
        <d v="2023-03-28T00:00:00" u="1"/>
        <d v="2023-03-29T00:00:00" u="1"/>
        <d v="2023-03-30T00:00:00" u="1"/>
        <d v="2023-04-01T00:00:00" u="1"/>
        <d v="2023-04-04T00:00:00" u="1"/>
        <d v="2023-04-05T00:00:00" u="1"/>
        <d v="2023-04-06T00:00:00" u="1"/>
        <d v="2023-04-11T00:00:00" u="1"/>
        <d v="2023-04-12T00:00:00" u="1"/>
        <d v="2023-04-14T00:00:00" u="1"/>
        <d v="2023-04-17T00:00:00" u="1"/>
        <d v="2023-04-18T00:00:00" u="1"/>
        <d v="2023-04-19T00:00:00" u="1"/>
        <d v="2023-04-25T00:00:00" u="1"/>
        <d v="2023-04-29T00:00:00" u="1"/>
        <d v="2023-05-01T00:00:00" u="1"/>
        <d v="2023-05-03T00:00:00" u="1"/>
        <d v="2023-05-04T00:00:00" u="1"/>
        <d v="2023-05-05T00:00:00" u="1"/>
        <d v="2023-05-09T00:00:00" u="1"/>
        <d v="2023-05-10T00:00:00" u="1"/>
        <d v="2023-05-11T00:00:00" u="1"/>
        <d v="2023-05-14T00:00:00" u="1"/>
        <d v="2023-05-16T00:00:00" u="1"/>
        <d v="2023-05-18T00:00:00" u="1"/>
        <d v="2023-05-19T00:00:00" u="1"/>
        <d v="2023-05-22T00:00:00" u="1"/>
        <d v="2023-05-25T00:00:00" u="1"/>
        <d v="2023-05-30T00:00:00" u="1"/>
        <d v="2023-05-31T00:00:00" u="1"/>
        <d v="2023-06-01T00:00:00" u="1"/>
        <d v="2023-06-02T00:00:00" u="1"/>
        <d v="2023-06-05T00:00:00" u="1"/>
        <d v="2023-06-07T00:00:00" u="1"/>
        <d v="2023-06-09T00:00:00" u="1"/>
        <d v="2023-06-12T00:00:00" u="1"/>
        <d v="2023-06-13T00:00:00" u="1"/>
        <d v="2023-06-14T00:00:00" u="1"/>
        <d v="2023-06-15T00:00:00" u="1"/>
        <d v="2023-06-16T00:00:00" u="1"/>
        <d v="2023-06-19T00:00:00" u="1"/>
        <d v="2023-06-20T00:00:00" u="1"/>
        <d v="2023-06-22T00:00:00" u="1"/>
        <d v="2023-06-26T00:00:00" u="1"/>
        <d v="2023-06-27T00:00:00" u="1"/>
        <d v="2023-06-29T00:00:00" u="1"/>
        <d v="2023-07-01T00:00:00" u="1"/>
        <d v="2023-06-30T00:00:00" u="1"/>
        <d v="2023-07-03T00:00:00" u="1"/>
        <d v="2023-07-04T00:00:00" u="1"/>
        <d v="2023-07-06T00:00:00" u="1"/>
        <d v="2023-07-10T00:00:00" u="1"/>
        <d v="2023-07-11T00:00:00" u="1"/>
        <d v="2023-07-14T00:00:00" u="1"/>
        <d v="2023-07-17T00:00:00" u="1"/>
        <d v="2023-07-18T00:00:00" u="1"/>
        <d v="2023-07-19T00:00:00" u="1"/>
        <d v="2023-07-20T00:00:00" u="1"/>
        <d v="2023-07-24T00:00:00" u="1"/>
        <d v="2023-07-25T00:00:00" u="1"/>
        <d v="2023-07-26T00:00:00" u="1"/>
        <d v="2023-07-27T00:00:00" u="1"/>
        <d v="2023-07-31T00:00:00" u="1"/>
        <d v="2023-08-01T00:00:00" u="1"/>
        <d v="2023-08-03T00:00:00" u="1"/>
        <d v="2023-08-07T00:00:00" u="1"/>
        <d v="2023-08-08T00:00:00" u="1"/>
        <d v="2023-08-10T00:00:00" u="1"/>
        <d v="2023-08-15T00:00:00" u="1"/>
        <d v="2023-08-19T00:00:00" u="1"/>
        <d v="2023-08-21T00:00:00" u="1"/>
        <d v="2023-08-24T00:00:00" u="1"/>
        <d v="2023-08-25T00:00:00" u="1"/>
        <d v="2023-08-29T00:00:00" u="1"/>
        <d v="2023-08-31T00:00:00" u="1"/>
        <d v="2023-09-01T00:00:00" u="1"/>
        <d v="2023-09-04T00:00:00" u="1"/>
        <d v="2023-09-05T00:00:00" u="1"/>
        <d v="2023-09-06T00:00:00" u="1"/>
        <d v="2023-09-08T00:00:00" u="1"/>
        <d v="2023-09-11T00:00:00" u="1"/>
        <d v="2023-09-12T00:00:00" u="1"/>
        <d v="2023-09-13T00:00:00" u="1"/>
        <d v="2023-09-14T00:00:00" u="1"/>
        <d v="2023-09-18T00:00:00" u="1"/>
        <d v="2023-09-20T00:00:00" u="1"/>
        <d v="2023-09-25T00:00:00" u="1"/>
        <d v="2023-09-26T00:00:00" u="1"/>
        <d v="2023-09-27T00:00:00" u="1"/>
        <d v="2023-10-01T00:00:00" u="1"/>
        <d v="2023-10-02T00:00:00" u="1"/>
        <d v="2023-10-03T00:00:00" u="1"/>
        <d v="2023-10-09T00:00:00" u="1"/>
        <d v="2023-10-10T00:00:00" u="1"/>
        <d v="2023-10-11T00:00:00" u="1"/>
        <d v="2023-10-16T00:00:00" u="1"/>
        <d v="2023-10-18T00:00:00" u="1"/>
        <d v="2023-10-20T00:00:00" u="1"/>
        <d v="2023-10-23T00:00:00" u="1"/>
        <d v="2023-10-24T00:00:00" u="1"/>
        <d v="2023-10-25T00:00:00" u="1"/>
        <d v="2023-10-26T00:00:00" u="1"/>
        <d v="2023-10-27T00:00:00" u="1"/>
        <d v="2023-10-30T00:00:00" u="1"/>
        <d v="2023-10-31T00:00:00" u="1"/>
        <d v="2023-11-01T00:00:00" u="1"/>
        <d v="2023-11-02T00:00:00" u="1"/>
        <d v="2023-11-13T00:00:00" u="1"/>
        <d v="2023-11-15T00:00:00" u="1"/>
        <d v="2023-11-16T00:00:00" u="1"/>
        <d v="2023-11-20T00:00:00" u="1"/>
        <d v="2023-11-22T00:00:00" u="1"/>
        <d v="2023-11-23T00:00:00" u="1"/>
        <d v="2023-11-24T00:00:00" u="1"/>
        <d v="2023-11-30T00:00:00" u="1"/>
        <d v="2023-12-01T00:00:00" u="1"/>
        <d v="2023-12-04T00:00:00" u="1"/>
        <d v="2023-12-05T00:00:00" u="1"/>
        <d v="2023-12-06T00:00:00" u="1"/>
        <d v="2023-12-07T00:00:00" u="1"/>
        <d v="2023-12-08T00:00:00" u="1"/>
        <d v="2023-12-12T00:00:00" u="1"/>
        <d v="2023-12-15T00:00:00" u="1"/>
        <d v="2023-12-20T00:00:00" u="1"/>
        <d v="2023-12-22T00:00:00" u="1"/>
        <d v="2023-12-23T00:00:00" u="1"/>
        <d v="2023-12-27T00:00:00" u="1"/>
        <d v="2024-01-01T00:00:00" u="1"/>
        <d v="2024-01-02T00:00:00" u="1"/>
        <d v="2024-01-03T00:00:00" u="1"/>
        <d v="2024-01-10T00:00:00" u="1"/>
        <d v="2024-01-11T00:00:00" u="1"/>
        <d v="2024-01-15T00:00:00" u="1"/>
        <d v="2024-01-16T00:00:00" u="1"/>
        <d v="2024-01-18T00:00:00" u="1"/>
        <d v="2024-01-22T00:00:00" u="1"/>
        <d v="2024-01-23T00:00:00" u="1"/>
        <d v="2024-01-25T00:00:00" u="1"/>
        <d v="2024-01-26T00:00:00" u="1"/>
        <d v="2024-01-28T00:00:00" u="1"/>
        <d v="2024-02-01T00:00:00" u="1"/>
        <d v="2024-02-02T00:00:00" u="1"/>
        <d v="2024-02-05T00:00:00" u="1"/>
        <d v="2024-02-06T00:00:00" u="1"/>
        <d v="2024-02-07T00:00:00" u="1"/>
        <d v="2024-02-14T00:00:00" u="1"/>
        <d v="2024-02-19T00:00:00" u="1"/>
        <d v="2024-02-20T00:00:00" u="1"/>
        <d v="2024-02-22T00:00:00" u="1"/>
        <d v="2024-02-29T00:00:00" u="1"/>
        <d v="2024-03-01T00:00:00" u="1"/>
        <d v="2024-03-03T00:00:00" u="1"/>
        <d v="2024-03-04T00:00:00" u="1"/>
        <d v="2024-03-06T00:00:00" u="1"/>
        <d v="2024-03-11T00:00:00" u="1"/>
        <d v="2024-03-15T00:00:00" u="1"/>
        <d v="2024-03-20T00:00:00" u="1"/>
        <d v="2024-03-22T00:00:00" u="1"/>
        <d v="2024-03-26T00:00:00" u="1"/>
        <d v="2024-03-27T00:00:00" u="1"/>
        <d v="2024-04-01T00:00:00" u="1"/>
        <d v="2024-04-02T00:00:00" u="1"/>
      </sharedItems>
      <fieldGroup par="9"/>
    </cacheField>
    <cacheField name="Comment" numFmtId="0">
      <sharedItems containsBlank="1"/>
    </cacheField>
    <cacheField name="Debit Amount" numFmtId="0">
      <sharedItems containsString="0" containsBlank="1" containsNumber="1" minValue="1.5" maxValue="750"/>
    </cacheField>
    <cacheField name="Credit Amount" numFmtId="0">
      <sharedItems containsString="0" containsBlank="1" containsNumber="1" minValue="-750" maxValue="2998.25"/>
    </cacheField>
    <cacheField name="Category" numFmtId="0">
      <sharedItems containsDate="1" containsBlank="1" containsMixedTypes="1" minDate="2023-07-01T00:00:00" maxDate="2023-07-02T00:00:00" count="15">
        <s v="Salary"/>
        <s v="Travel"/>
        <s v="Gift"/>
        <s v="Shopping"/>
        <s v="NS&amp;I"/>
        <s v="Car"/>
        <s v="Food"/>
        <m/>
        <s v="Fuel" u="1"/>
        <s v="Insurance" u="1"/>
        <s v="Entertainment" u="1"/>
        <s v="Subscription" u="1"/>
        <s v="Haircut" u="1"/>
        <s v="Mobile Phone" u="1"/>
        <d v="2023-07-01T00:00:00" u="1"/>
      </sharedItems>
    </cacheField>
    <cacheField name="Card" numFmtId="0">
      <sharedItems containsBlank="1"/>
    </cacheField>
    <cacheField name="Type" numFmtId="0">
      <sharedItems containsBlank="1"/>
    </cacheField>
    <cacheField name="Months (Date)" numFmtId="0" databaseField="0">
      <fieldGroup base="0">
        <rangePr groupBy="months" startDate="2023-03-01T00:00:00" endDate="2023-04-04T00:00:00"/>
        <groupItems count="14">
          <s v="&lt;01/03/2023"/>
          <s v="Jan"/>
          <s v="Feb"/>
          <s v="Mar"/>
          <s v="Apr"/>
          <s v="May"/>
          <s v="Jun"/>
          <s v="Jul"/>
          <s v="Aug"/>
          <s v="Sep"/>
          <s v="Oct"/>
          <s v="Nov"/>
          <s v="Dec"/>
          <s v="&gt;04/04/2023"/>
        </groupItems>
      </fieldGroup>
    </cacheField>
    <cacheField name="Quarters (Date)" numFmtId="0" databaseField="0">
      <fieldGroup base="0">
        <rangePr groupBy="quarters" startDate="2023-03-01T00:00:00" endDate="2023-04-04T00:00:00"/>
        <groupItems count="6">
          <s v="&lt;01/03/2023"/>
          <s v="Qtr1"/>
          <s v="Qtr2"/>
          <s v="Qtr3"/>
          <s v="Qtr4"/>
          <s v="&gt;04/04/2023"/>
        </groupItems>
      </fieldGroup>
    </cacheField>
    <cacheField name="Years (Date)" numFmtId="0" databaseField="0">
      <fieldGroup base="0">
        <rangePr groupBy="years" startDate="2023-03-01T00:00:00" endDate="2023-04-04T00:00:00"/>
        <groupItems count="3">
          <s v="&lt;01/03/2023"/>
          <s v="2023"/>
          <s v="&gt;04/04/2023"/>
        </groupItems>
      </fieldGroup>
    </cacheField>
  </cacheFields>
  <extLst>
    <ext xmlns:x14="http://schemas.microsoft.com/office/spreadsheetml/2009/9/main" uri="{725AE2AE-9491-48be-B2B4-4EB974FC3084}">
      <x14:pivotCacheDefinition pivotCacheId="151277876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5">
  <r>
    <x v="0"/>
    <s v="Salary"/>
    <m/>
    <n v="2998.25"/>
    <x v="0"/>
    <s v="Debit - Barclays"/>
    <s v="Income"/>
  </r>
  <r>
    <x v="0"/>
    <s v="Train"/>
    <n v="5.2"/>
    <n v="-5.2"/>
    <x v="1"/>
    <s v="Debit - Barclays"/>
    <s v="Expenditure"/>
  </r>
  <r>
    <x v="0"/>
    <s v="Hose"/>
    <n v="57.45"/>
    <n v="-57.45"/>
    <x v="2"/>
    <s v="Debit - Barclays"/>
    <s v="Expenditure"/>
  </r>
  <r>
    <x v="1"/>
    <s v="PC monitor"/>
    <n v="222.3"/>
    <n v="-222.3"/>
    <x v="3"/>
    <s v="Debit - Barclays"/>
    <s v="Expenditure"/>
  </r>
  <r>
    <x v="2"/>
    <s v="NS&amp;I"/>
    <n v="500"/>
    <n v="-500"/>
    <x v="4"/>
    <s v="Debit - Barclays"/>
    <s v="Expenditure"/>
  </r>
  <r>
    <x v="2"/>
    <s v="Car repair"/>
    <n v="163.19999999999999"/>
    <n v="-163.19999999999999"/>
    <x v="5"/>
    <s v="Debit - Barclays"/>
    <s v="Expenditure"/>
  </r>
  <r>
    <x v="3"/>
    <s v="Poundland"/>
    <n v="1.5"/>
    <n v="-1.5"/>
    <x v="6"/>
    <s v="Debit - Barclays"/>
    <s v="Expenditure"/>
  </r>
  <r>
    <x v="4"/>
    <s v="Train"/>
    <n v="5.0999999999999996"/>
    <n v="-5.0999999999999996"/>
    <x v="1"/>
    <s v="Debit - Barclays"/>
    <s v="Expenditure"/>
  </r>
  <r>
    <x v="5"/>
    <s v="NS&amp;I"/>
    <n v="750"/>
    <n v="-750"/>
    <x v="4"/>
    <s v="Debit - Barclays"/>
    <s v="Expenditure"/>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r>
    <x v="6"/>
    <m/>
    <m/>
    <m/>
    <x v="7"/>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959AD4F-182D-D844-A697-3D2CD867BD3D}" name="NS&amp;I Total" cacheId="10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B4:AC6" firstHeaderRow="1" firstDataRow="1" firstDataCol="1"/>
  <pivotFields count="10">
    <pivotField numFmtId="14" showAll="0">
      <items count="179">
        <item x="0"/>
        <item x="1"/>
        <item x="2"/>
        <item x="3"/>
        <item x="4"/>
        <item m="1" x="7"/>
        <item m="1" x="8"/>
        <item m="1" x="9"/>
        <item m="1" x="10"/>
        <item m="1" x="11"/>
        <item m="1" x="12"/>
        <item m="1" x="13"/>
        <item m="1" x="14"/>
        <item m="1" x="15"/>
        <item m="1" x="16"/>
        <item m="1" x="17"/>
        <item m="1" x="18"/>
        <item m="1" x="19"/>
        <item x="5"/>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3"/>
        <item m="1" x="62"/>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x="6"/>
        <item m="1" x="173"/>
        <item m="1" x="174"/>
        <item m="1" x="175"/>
        <item m="1" x="176"/>
        <item m="1" x="177"/>
        <item t="default"/>
      </items>
    </pivotField>
    <pivotField showAll="0"/>
    <pivotField dataField="1" showAll="0"/>
    <pivotField showAll="0"/>
    <pivotField axis="axisRow" showAll="0">
      <items count="16">
        <item h="1" x="5"/>
        <item h="1" m="1" x="10"/>
        <item h="1" x="6"/>
        <item h="1" m="1" x="8"/>
        <item h="1" x="2"/>
        <item h="1" m="1" x="9"/>
        <item x="4"/>
        <item h="1" x="0"/>
        <item h="1" x="3"/>
        <item h="1" m="1" x="11"/>
        <item h="1" x="1"/>
        <item h="1" x="7"/>
        <item h="1" m="1" x="14"/>
        <item h="1" m="1" x="13"/>
        <item h="1" m="1" x="12"/>
        <item t="default"/>
      </items>
    </pivotField>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4">
        <item h="1" x="0"/>
        <item x="1"/>
        <item h="1" x="2"/>
        <item t="default"/>
      </items>
    </pivotField>
  </pivotFields>
  <rowFields count="1">
    <field x="4"/>
  </rowFields>
  <rowItems count="2">
    <i>
      <x v="6"/>
    </i>
    <i t="grand">
      <x/>
    </i>
  </rowItems>
  <colItems count="1">
    <i/>
  </colItems>
  <dataFields count="1">
    <dataField name="Sum of Debit Amount" fld="2" baseField="0" baseItem="0" numFmtId="164"/>
  </dataFields>
  <formats count="4">
    <format dxfId="16">
      <pivotArea collapsedLevelsAreSubtotals="1" fieldPosition="0">
        <references count="1">
          <reference field="4" count="0"/>
        </references>
      </pivotArea>
    </format>
    <format dxfId="15">
      <pivotArea grandRow="1" outline="0" collapsedLevelsAreSubtotals="1" fieldPosition="0"/>
    </format>
    <format dxfId="14">
      <pivotArea outline="0" collapsedLevelsAreSubtotals="1" fieldPosition="0"/>
    </format>
    <format dxfId="1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4760383-D3ED-1248-80AF-F2F429023F12}" name="Waterfall" cacheId="100" applyNumberFormats="0" applyBorderFormats="0" applyFontFormats="0" applyPatternFormats="0" applyAlignmentFormats="0" applyWidthHeightFormats="1" dataCaption="Values" grandTotalCaption="Net" updatedVersion="8" minRefreshableVersion="3" useAutoFormatting="1" itemPrintTitles="1" createdVersion="8" indent="0" outline="1" outlineData="1" multipleFieldFilters="0">
  <location ref="Y4:Z12" firstHeaderRow="1" firstDataRow="1" firstDataCol="1"/>
  <pivotFields count="10">
    <pivotField showAll="0">
      <items count="179">
        <item x="0"/>
        <item x="1"/>
        <item x="2"/>
        <item x="3"/>
        <item x="4"/>
        <item m="1" x="7"/>
        <item m="1" x="8"/>
        <item m="1" x="9"/>
        <item m="1" x="10"/>
        <item m="1" x="11"/>
        <item m="1" x="12"/>
        <item m="1" x="13"/>
        <item m="1" x="14"/>
        <item m="1" x="15"/>
        <item m="1" x="16"/>
        <item m="1" x="17"/>
        <item m="1" x="18"/>
        <item m="1" x="19"/>
        <item x="5"/>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3"/>
        <item m="1" x="62"/>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x="6"/>
        <item m="1" x="173"/>
        <item m="1" x="174"/>
        <item m="1" x="175"/>
        <item m="1" x="176"/>
        <item m="1" x="177"/>
        <item t="default"/>
      </items>
    </pivotField>
    <pivotField showAll="0"/>
    <pivotField showAll="0"/>
    <pivotField dataField="1" showAll="0"/>
    <pivotField axis="axisRow" showAll="0">
      <items count="16">
        <item x="0"/>
        <item m="1" x="10"/>
        <item x="6"/>
        <item x="3"/>
        <item m="1" x="11"/>
        <item x="1"/>
        <item h="1" x="7"/>
        <item x="2"/>
        <item x="5"/>
        <item m="1" x="8"/>
        <item x="4"/>
        <item m="1" x="9"/>
        <item h="1" m="1" x="14"/>
        <item h="1" m="1" x="13"/>
        <item h="1" m="1" x="12"/>
        <item t="default"/>
      </items>
    </pivotField>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4">
        <item h="1" x="0"/>
        <item x="1"/>
        <item h="1" x="2"/>
        <item t="default"/>
      </items>
    </pivotField>
  </pivotFields>
  <rowFields count="1">
    <field x="4"/>
  </rowFields>
  <rowItems count="8">
    <i>
      <x/>
    </i>
    <i>
      <x v="2"/>
    </i>
    <i>
      <x v="3"/>
    </i>
    <i>
      <x v="5"/>
    </i>
    <i>
      <x v="7"/>
    </i>
    <i>
      <x v="8"/>
    </i>
    <i>
      <x v="10"/>
    </i>
    <i t="grand">
      <x/>
    </i>
  </rowItems>
  <colItems count="1">
    <i/>
  </colItems>
  <dataFields count="1">
    <dataField name="Sum of Credit Amount" fld="3" baseField="0" baseItem="0"/>
  </dataFields>
  <formats count="1">
    <format dxfId="1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6C9D850-8564-4541-8489-5CA3E5FDA76A}" name="Total Spend per Category" cacheId="10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
  <location ref="V4:W11" firstHeaderRow="1" firstDataRow="1" firstDataCol="1"/>
  <pivotFields count="10">
    <pivotField showAll="0">
      <items count="179">
        <item x="0"/>
        <item x="1"/>
        <item x="2"/>
        <item x="3"/>
        <item x="4"/>
        <item m="1" x="7"/>
        <item m="1" x="8"/>
        <item m="1" x="9"/>
        <item m="1" x="10"/>
        <item m="1" x="11"/>
        <item m="1" x="12"/>
        <item m="1" x="13"/>
        <item m="1" x="14"/>
        <item m="1" x="15"/>
        <item m="1" x="16"/>
        <item m="1" x="17"/>
        <item m="1" x="18"/>
        <item m="1" x="19"/>
        <item x="5"/>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3"/>
        <item m="1" x="62"/>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x="6"/>
        <item m="1" x="173"/>
        <item m="1" x="174"/>
        <item m="1" x="175"/>
        <item m="1" x="176"/>
        <item m="1" x="177"/>
        <item t="default"/>
      </items>
    </pivotField>
    <pivotField showAll="0"/>
    <pivotField dataField="1" showAll="0"/>
    <pivotField showAll="0"/>
    <pivotField axis="axisRow" showAll="0">
      <items count="16">
        <item h="1" m="1" x="10"/>
        <item x="6"/>
        <item h="1" x="0"/>
        <item x="3"/>
        <item h="1" m="1" x="11"/>
        <item x="1"/>
        <item h="1" x="7"/>
        <item x="2"/>
        <item x="5"/>
        <item h="1" m="1" x="8"/>
        <item x="4"/>
        <item h="1" m="1" x="9"/>
        <item h="1" m="1" x="14"/>
        <item h="1" m="1" x="13"/>
        <item h="1" m="1" x="12"/>
        <item t="default"/>
      </items>
    </pivotField>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4">
        <item h="1" x="0"/>
        <item x="1"/>
        <item h="1" x="2"/>
        <item t="default"/>
      </items>
    </pivotField>
  </pivotFields>
  <rowFields count="1">
    <field x="4"/>
  </rowFields>
  <rowItems count="7">
    <i>
      <x v="1"/>
    </i>
    <i>
      <x v="3"/>
    </i>
    <i>
      <x v="5"/>
    </i>
    <i>
      <x v="7"/>
    </i>
    <i>
      <x v="8"/>
    </i>
    <i>
      <x v="10"/>
    </i>
    <i t="grand">
      <x/>
    </i>
  </rowItems>
  <colItems count="1">
    <i/>
  </colItems>
  <dataFields count="1">
    <dataField name="Sum of Debit Amount" fld="2" baseField="0" baseItem="0"/>
  </dataFields>
  <formats count="1">
    <format dxfId="18">
      <pivotArea outline="0" collapsedLevelsAreSubtotals="1" fieldPosition="0"/>
    </format>
  </formats>
  <chartFormats count="16">
    <chartFormat chart="14" format="118" series="1">
      <pivotArea type="data" outline="0" fieldPosition="0">
        <references count="1">
          <reference field="4294967294" count="1" selected="0">
            <x v="0"/>
          </reference>
        </references>
      </pivotArea>
    </chartFormat>
    <chartFormat chart="13" format="7" series="1">
      <pivotArea type="data" outline="0" fieldPosition="0">
        <references count="1">
          <reference field="4294967294" count="1" selected="0">
            <x v="0"/>
          </reference>
        </references>
      </pivotArea>
    </chartFormat>
    <chartFormat chart="14" format="119">
      <pivotArea type="data" outline="0" fieldPosition="0">
        <references count="2">
          <reference field="4294967294" count="1" selected="0">
            <x v="0"/>
          </reference>
          <reference field="4" count="1" selected="0">
            <x v="0"/>
          </reference>
        </references>
      </pivotArea>
    </chartFormat>
    <chartFormat chart="14" format="120">
      <pivotArea type="data" outline="0" fieldPosition="0">
        <references count="2">
          <reference field="4294967294" count="1" selected="0">
            <x v="0"/>
          </reference>
          <reference field="4" count="1" selected="0">
            <x v="1"/>
          </reference>
        </references>
      </pivotArea>
    </chartFormat>
    <chartFormat chart="14" format="121">
      <pivotArea type="data" outline="0" fieldPosition="0">
        <references count="2">
          <reference field="4294967294" count="1" selected="0">
            <x v="0"/>
          </reference>
          <reference field="4" count="1" selected="0">
            <x v="3"/>
          </reference>
        </references>
      </pivotArea>
    </chartFormat>
    <chartFormat chart="14" format="122">
      <pivotArea type="data" outline="0" fieldPosition="0">
        <references count="2">
          <reference field="4294967294" count="1" selected="0">
            <x v="0"/>
          </reference>
          <reference field="4" count="1" selected="0">
            <x v="4"/>
          </reference>
        </references>
      </pivotArea>
    </chartFormat>
    <chartFormat chart="14" format="123">
      <pivotArea type="data" outline="0" fieldPosition="0">
        <references count="2">
          <reference field="4294967294" count="1" selected="0">
            <x v="0"/>
          </reference>
          <reference field="4" count="1" selected="0">
            <x v="5"/>
          </reference>
        </references>
      </pivotArea>
    </chartFormat>
    <chartFormat chart="14" format="124">
      <pivotArea type="data" outline="0" fieldPosition="0">
        <references count="2">
          <reference field="4294967294" count="1" selected="0">
            <x v="0"/>
          </reference>
          <reference field="4" count="1" selected="0">
            <x v="7"/>
          </reference>
        </references>
      </pivotArea>
    </chartFormat>
    <chartFormat chart="14" format="125">
      <pivotArea type="data" outline="0" fieldPosition="0">
        <references count="2">
          <reference field="4294967294" count="1" selected="0">
            <x v="0"/>
          </reference>
          <reference field="4" count="1" selected="0">
            <x v="8"/>
          </reference>
        </references>
      </pivotArea>
    </chartFormat>
    <chartFormat chart="14" format="126">
      <pivotArea type="data" outline="0" fieldPosition="0">
        <references count="2">
          <reference field="4294967294" count="1" selected="0">
            <x v="0"/>
          </reference>
          <reference field="4" count="1" selected="0">
            <x v="9"/>
          </reference>
        </references>
      </pivotArea>
    </chartFormat>
    <chartFormat chart="14" format="127">
      <pivotArea type="data" outline="0" fieldPosition="0">
        <references count="2">
          <reference field="4294967294" count="1" selected="0">
            <x v="0"/>
          </reference>
          <reference field="4" count="1" selected="0">
            <x v="11"/>
          </reference>
        </references>
      </pivotArea>
    </chartFormat>
    <chartFormat chart="14" format="128">
      <pivotArea type="data" outline="0" fieldPosition="0">
        <references count="2">
          <reference field="4294967294" count="1" selected="0">
            <x v="0"/>
          </reference>
          <reference field="4" count="1" selected="0">
            <x v="10"/>
          </reference>
        </references>
      </pivotArea>
    </chartFormat>
    <chartFormat chart="14" format="129">
      <pivotArea type="data" outline="0" fieldPosition="0">
        <references count="2">
          <reference field="4294967294" count="1" selected="0">
            <x v="0"/>
          </reference>
          <reference field="4" count="1" selected="0">
            <x v="6"/>
          </reference>
        </references>
      </pivotArea>
    </chartFormat>
    <chartFormat chart="14" format="133">
      <pivotArea type="data" outline="0" fieldPosition="0">
        <references count="2">
          <reference field="4294967294" count="1" selected="0">
            <x v="0"/>
          </reference>
          <reference field="4" count="1" selected="0">
            <x v="2"/>
          </reference>
        </references>
      </pivotArea>
    </chartFormat>
    <chartFormat chart="14" format="134">
      <pivotArea type="data" outline="0" fieldPosition="0">
        <references count="2">
          <reference field="4294967294" count="1" selected="0">
            <x v="0"/>
          </reference>
          <reference field="4" count="1" selected="0">
            <x v="13"/>
          </reference>
        </references>
      </pivotArea>
    </chartFormat>
    <chartFormat chart="14" format="135">
      <pivotArea type="data" outline="0" fieldPosition="0">
        <references count="2">
          <reference field="4294967294" count="1" selected="0">
            <x v="0"/>
          </reference>
          <reference field="4" count="1" selected="0">
            <x v="1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BEC57AB-3EA6-8D48-8122-D6F23095D884}" name="Investment monitor" cacheId="10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0">
  <location ref="AE4:AG9" firstHeaderRow="1" firstDataRow="2" firstDataCol="1"/>
  <pivotFields count="10">
    <pivotField showAll="0">
      <items count="179">
        <item x="0"/>
        <item x="1"/>
        <item x="2"/>
        <item x="3"/>
        <item x="4"/>
        <item m="1" x="7"/>
        <item m="1" x="8"/>
        <item m="1" x="9"/>
        <item m="1" x="10"/>
        <item m="1" x="11"/>
        <item m="1" x="12"/>
        <item m="1" x="13"/>
        <item m="1" x="14"/>
        <item m="1" x="15"/>
        <item m="1" x="16"/>
        <item m="1" x="17"/>
        <item m="1" x="18"/>
        <item m="1" x="19"/>
        <item x="5"/>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3"/>
        <item m="1" x="62"/>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x="6"/>
        <item m="1" x="173"/>
        <item m="1" x="174"/>
        <item m="1" x="175"/>
        <item m="1" x="176"/>
        <item m="1" x="177"/>
        <item t="default"/>
      </items>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dataField="1"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axis="axisCol" showAll="0">
      <items count="16">
        <item h="1" m="1" x="10"/>
        <item h="1" x="6"/>
        <item h="1" x="0"/>
        <item h="1" x="3"/>
        <item h="1" m="1" x="11"/>
        <item h="1" x="1"/>
        <item h="1" x="7"/>
        <item h="1" x="2"/>
        <item h="1" x="5"/>
        <item h="1" m="1" x="8"/>
        <item x="4"/>
        <item h="1" m="1" x="9"/>
        <item h="1" m="1" x="14"/>
        <item h="1" m="1" x="13"/>
        <item h="1" m="1" x="12"/>
        <item t="default"/>
      </items>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axis="axisRow" showAll="0">
      <items count="15">
        <item sd="0" x="0"/>
        <item sd="0" x="1"/>
        <item sd="0" x="2"/>
        <item sd="0" x="3"/>
        <item sd="0" x="4"/>
        <item sd="0" x="5"/>
        <item sd="0" x="6"/>
        <item sd="0" x="7"/>
        <item sd="0" x="8"/>
        <item sd="0" x="9"/>
        <item sd="0" x="10"/>
        <item sd="0" x="11"/>
        <item sd="0" x="12"/>
        <item sd="0" x="13"/>
        <item t="default"/>
      </items>
      <extLst>
        <ext xmlns:x14="http://schemas.microsoft.com/office/spreadsheetml/2009/9/main" uri="{2946ED86-A175-432a-8AC1-64E0C546D7DE}">
          <x14:pivotField fillDownLabels="1"/>
        </ext>
      </extLst>
    </pivotField>
    <pivotField showAll="0">
      <items count="7">
        <item sd="0" x="0"/>
        <item sd="0" x="1"/>
        <item sd="0" x="2"/>
        <item sd="0" x="3"/>
        <item sd="0" x="4"/>
        <item x="5"/>
        <item t="default"/>
      </items>
      <extLst>
        <ext xmlns:x14="http://schemas.microsoft.com/office/spreadsheetml/2009/9/main" uri="{2946ED86-A175-432a-8AC1-64E0C546D7DE}">
          <x14:pivotField fillDownLabels="1"/>
        </ext>
      </extLst>
    </pivotField>
    <pivotField axis="axisRow" showAll="0">
      <items count="4">
        <item h="1" sd="0" x="0"/>
        <item x="1"/>
        <item h="1" x="2"/>
        <item t="default"/>
      </items>
      <extLst>
        <ext xmlns:x14="http://schemas.microsoft.com/office/spreadsheetml/2009/9/main" uri="{2946ED86-A175-432a-8AC1-64E0C546D7DE}">
          <x14:pivotField fillDownLabels="1"/>
        </ext>
      </extLst>
    </pivotField>
  </pivotFields>
  <rowFields count="2">
    <field x="9"/>
    <field x="7"/>
  </rowFields>
  <rowItems count="4">
    <i>
      <x v="1"/>
    </i>
    <i r="1">
      <x v="3"/>
    </i>
    <i r="1">
      <x v="4"/>
    </i>
    <i t="grand">
      <x/>
    </i>
  </rowItems>
  <colFields count="1">
    <field x="4"/>
  </colFields>
  <colItems count="2">
    <i>
      <x v="10"/>
    </i>
    <i t="grand">
      <x/>
    </i>
  </colItems>
  <dataFields count="1">
    <dataField name="Sum of Debit Amount" fld="2" baseField="0" baseItem="0"/>
  </dataFields>
  <formats count="1">
    <format dxfId="19">
      <pivotArea outline="0" collapsedLevelsAreSubtotals="1" fieldPosition="0"/>
    </format>
  </formats>
  <chartFormats count="9">
    <chartFormat chart="2" format="6"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 chart="5" format="0" series="1">
      <pivotArea type="data" outline="0" fieldPosition="0">
        <references count="1">
          <reference field="4294967294" count="1" selected="0">
            <x v="0"/>
          </reference>
        </references>
      </pivotArea>
    </chartFormat>
    <chartFormat chart="6" format="0" series="1">
      <pivotArea type="data" outline="0" fieldPosition="0">
        <references count="1">
          <reference field="4294967294" count="1" selected="0">
            <x v="0"/>
          </reference>
        </references>
      </pivotArea>
    </chartFormat>
    <chartFormat chart="7" format="0" series="1">
      <pivotArea type="data" outline="0" fieldPosition="0">
        <references count="1">
          <reference field="4294967294" count="1" selected="0">
            <x v="0"/>
          </reference>
        </references>
      </pivotArea>
    </chartFormat>
    <chartFormat chart="8" format="0" series="1">
      <pivotArea type="data" outline="0" fieldPosition="0">
        <references count="1">
          <reference field="4294967294" count="1" selected="0">
            <x v="0"/>
          </reference>
        </references>
      </pivotArea>
    </chartFormat>
    <chartFormat chart="9" format="0" series="1">
      <pivotArea type="data" outline="0" fieldPosition="0">
        <references count="2">
          <reference field="4294967294" count="1" selected="0">
            <x v="0"/>
          </reference>
          <reference field="4" count="1" selected="0">
            <x v="10"/>
          </reference>
        </references>
      </pivotArea>
    </chartFormat>
    <chartFormat chart="2" format="9" series="1">
      <pivotArea type="data" outline="0" fieldPosition="0">
        <references count="2">
          <reference field="4294967294" count="1" selected="0">
            <x v="0"/>
          </reference>
          <reference field="4"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6C4DB8B-4611-A546-8FF6-6646CACA4A2B}" name="Total Spend per Month" cacheId="10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A4:B8" firstHeaderRow="1" firstDataRow="1" firstDataCol="1"/>
  <pivotFields count="10">
    <pivotField showAll="0">
      <items count="179">
        <item x="0"/>
        <item x="1"/>
        <item x="2"/>
        <item x="3"/>
        <item x="4"/>
        <item m="1" x="7"/>
        <item m="1" x="8"/>
        <item m="1" x="9"/>
        <item m="1" x="10"/>
        <item m="1" x="11"/>
        <item m="1" x="12"/>
        <item m="1" x="13"/>
        <item m="1" x="14"/>
        <item m="1" x="15"/>
        <item m="1" x="16"/>
        <item m="1" x="17"/>
        <item m="1" x="18"/>
        <item m="1" x="19"/>
        <item x="5"/>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3"/>
        <item m="1" x="62"/>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x="6"/>
        <item m="1" x="173"/>
        <item m="1" x="174"/>
        <item m="1" x="175"/>
        <item m="1" x="176"/>
        <item m="1" x="177"/>
        <item t="default"/>
      </items>
    </pivotField>
    <pivotField showAll="0"/>
    <pivotField dataField="1" showAll="0"/>
    <pivotField showAll="0"/>
    <pivotField showAll="0">
      <items count="16">
        <item x="5"/>
        <item h="1" m="1" x="10"/>
        <item x="6"/>
        <item h="1" m="1" x="8"/>
        <item x="2"/>
        <item h="1" m="1" x="12"/>
        <item h="1" m="1" x="9"/>
        <item h="1" m="1" x="13"/>
        <item x="4"/>
        <item h="1" x="0"/>
        <item x="3"/>
        <item h="1" m="1" x="11"/>
        <item x="1"/>
        <item h="1" m="1" x="14"/>
        <item h="1" x="7"/>
        <item t="default"/>
      </items>
    </pivotField>
    <pivotField showAll="0"/>
    <pivotField showAll="0"/>
    <pivotField axis="axisRow" showAll="0">
      <items count="15">
        <item sd="0" x="0"/>
        <item sd="0" x="1"/>
        <item sd="0" x="2"/>
        <item sd="0" x="3"/>
        <item sd="0" x="4"/>
        <item sd="0" x="5"/>
        <item sd="0" x="6"/>
        <item sd="0" x="7"/>
        <item sd="0" x="8"/>
        <item sd="0" x="9"/>
        <item sd="0" x="10"/>
        <item sd="0" x="11"/>
        <item sd="0" x="12"/>
        <item sd="0" x="13"/>
        <item t="default"/>
      </items>
    </pivotField>
    <pivotField showAll="0">
      <items count="7">
        <item sd="0" x="0"/>
        <item sd="0" x="1"/>
        <item sd="0" x="2"/>
        <item sd="0" x="3"/>
        <item sd="0" x="4"/>
        <item x="5"/>
        <item t="default"/>
      </items>
    </pivotField>
    <pivotField axis="axisRow" showAll="0">
      <items count="4">
        <item h="1" sd="0" x="0"/>
        <item x="1"/>
        <item h="1" x="2"/>
        <item t="default"/>
      </items>
    </pivotField>
  </pivotFields>
  <rowFields count="2">
    <field x="9"/>
    <field x="7"/>
  </rowFields>
  <rowItems count="4">
    <i>
      <x v="1"/>
    </i>
    <i r="1">
      <x v="3"/>
    </i>
    <i r="1">
      <x v="4"/>
    </i>
    <i t="grand">
      <x/>
    </i>
  </rowItems>
  <colItems count="1">
    <i/>
  </colItems>
  <dataFields count="1">
    <dataField name="Sum of Debit Amount" fld="2" baseField="0" baseItem="0"/>
  </dataFields>
  <formats count="1">
    <format dxfId="20">
      <pivotArea outline="0" collapsedLevelsAreSubtotals="1" fieldPosition="0"/>
    </format>
  </formats>
  <chartFormats count="1">
    <chartFormat chart="3" format="18"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4153684-620B-8C41-9126-82F86343ECE7}" name="Spending line" cacheId="10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location ref="D4:K9" firstHeaderRow="1" firstDataRow="2" firstDataCol="1"/>
  <pivotFields count="10">
    <pivotField showAll="0">
      <items count="179">
        <item x="0"/>
        <item x="1"/>
        <item x="2"/>
        <item x="3"/>
        <item x="4"/>
        <item m="1" x="7"/>
        <item m="1" x="8"/>
        <item m="1" x="9"/>
        <item m="1" x="10"/>
        <item m="1" x="11"/>
        <item m="1" x="12"/>
        <item m="1" x="13"/>
        <item m="1" x="14"/>
        <item m="1" x="15"/>
        <item m="1" x="16"/>
        <item m="1" x="17"/>
        <item m="1" x="18"/>
        <item m="1" x="19"/>
        <item x="5"/>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3"/>
        <item m="1" x="62"/>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x="6"/>
        <item m="1" x="173"/>
        <item m="1" x="174"/>
        <item m="1" x="175"/>
        <item m="1" x="176"/>
        <item m="1" x="177"/>
        <item t="default"/>
      </items>
    </pivotField>
    <pivotField showAll="0"/>
    <pivotField dataField="1" showAll="0"/>
    <pivotField showAll="0"/>
    <pivotField axis="axisCol" showAll="0">
      <items count="16">
        <item h="1" m="1" x="10"/>
        <item x="6"/>
        <item h="1" x="0"/>
        <item x="3"/>
        <item h="1" m="1" x="11"/>
        <item x="1"/>
        <item h="1" x="7"/>
        <item x="2"/>
        <item x="5"/>
        <item h="1" m="1" x="8"/>
        <item x="4"/>
        <item h="1" m="1" x="9"/>
        <item h="1" m="1" x="14"/>
        <item h="1" m="1" x="13"/>
        <item h="1" m="1" x="12"/>
        <item t="default"/>
      </items>
    </pivotField>
    <pivotField showAll="0"/>
    <pivotField showAll="0"/>
    <pivotField axis="axisRow" showAll="0">
      <items count="15">
        <item sd="0" x="0"/>
        <item sd="0" x="1"/>
        <item sd="0" x="2"/>
        <item sd="0" x="3"/>
        <item sd="0" x="4"/>
        <item sd="0" x="5"/>
        <item sd="0" x="6"/>
        <item sd="0" x="7"/>
        <item sd="0" x="8"/>
        <item sd="0" x="9"/>
        <item sd="0" x="10"/>
        <item sd="0" x="11"/>
        <item sd="0" x="12"/>
        <item sd="0" x="13"/>
        <item t="default"/>
      </items>
    </pivotField>
    <pivotField showAll="0">
      <items count="7">
        <item sd="0" x="0"/>
        <item sd="0" x="1"/>
        <item sd="0" x="2"/>
        <item sd="0" x="3"/>
        <item sd="0" x="4"/>
        <item x="5"/>
        <item t="default"/>
      </items>
    </pivotField>
    <pivotField axis="axisRow" showAll="0">
      <items count="4">
        <item h="1" sd="0" x="0"/>
        <item x="1"/>
        <item h="1" x="2"/>
        <item t="default"/>
      </items>
    </pivotField>
  </pivotFields>
  <rowFields count="2">
    <field x="9"/>
    <field x="7"/>
  </rowFields>
  <rowItems count="4">
    <i>
      <x v="1"/>
    </i>
    <i r="1">
      <x v="3"/>
    </i>
    <i r="1">
      <x v="4"/>
    </i>
    <i t="grand">
      <x/>
    </i>
  </rowItems>
  <colFields count="1">
    <field x="4"/>
  </colFields>
  <colItems count="7">
    <i>
      <x v="1"/>
    </i>
    <i>
      <x v="3"/>
    </i>
    <i>
      <x v="5"/>
    </i>
    <i>
      <x v="7"/>
    </i>
    <i>
      <x v="8"/>
    </i>
    <i>
      <x v="10"/>
    </i>
    <i t="grand">
      <x/>
    </i>
  </colItems>
  <dataFields count="1">
    <dataField name="Sum of Debit Amount" fld="2" baseField="0" baseItem="0" numFmtId="164"/>
  </dataFields>
  <formats count="1">
    <format dxfId="21">
      <pivotArea outline="0" collapsedLevelsAreSubtotals="1" fieldPosition="0"/>
    </format>
  </formats>
  <chartFormats count="16">
    <chartFormat chart="2" format="13" series="1">
      <pivotArea type="data" outline="0" fieldPosition="0">
        <references count="1">
          <reference field="4294967294" count="1" selected="0">
            <x v="0"/>
          </reference>
        </references>
      </pivotArea>
    </chartFormat>
    <chartFormat chart="1" format="10" series="1">
      <pivotArea type="data" outline="0" fieldPosition="0">
        <references count="1">
          <reference field="4294967294" count="1" selected="0">
            <x v="0"/>
          </reference>
        </references>
      </pivotArea>
    </chartFormat>
    <chartFormat chart="2" format="30" series="1">
      <pivotArea type="data" outline="0" fieldPosition="0">
        <references count="2">
          <reference field="4294967294" count="1" selected="0">
            <x v="0"/>
          </reference>
          <reference field="4" count="1" selected="0">
            <x v="1"/>
          </reference>
        </references>
      </pivotArea>
    </chartFormat>
    <chartFormat chart="2" format="31" series="1">
      <pivotArea type="data" outline="0" fieldPosition="0">
        <references count="2">
          <reference field="4294967294" count="1" selected="0">
            <x v="0"/>
          </reference>
          <reference field="4" count="1" selected="0">
            <x v="2"/>
          </reference>
        </references>
      </pivotArea>
    </chartFormat>
    <chartFormat chart="2" format="32" series="1">
      <pivotArea type="data" outline="0" fieldPosition="0">
        <references count="2">
          <reference field="4294967294" count="1" selected="0">
            <x v="0"/>
          </reference>
          <reference field="4" count="1" selected="0">
            <x v="3"/>
          </reference>
        </references>
      </pivotArea>
    </chartFormat>
    <chartFormat chart="2" format="33" series="1">
      <pivotArea type="data" outline="0" fieldPosition="0">
        <references count="2">
          <reference field="4294967294" count="1" selected="0">
            <x v="0"/>
          </reference>
          <reference field="4" count="1" selected="0">
            <x v="4"/>
          </reference>
        </references>
      </pivotArea>
    </chartFormat>
    <chartFormat chart="2" format="34" series="1">
      <pivotArea type="data" outline="0" fieldPosition="0">
        <references count="2">
          <reference field="4294967294" count="1" selected="0">
            <x v="0"/>
          </reference>
          <reference field="4" count="1" selected="0">
            <x v="5"/>
          </reference>
        </references>
      </pivotArea>
    </chartFormat>
    <chartFormat chart="2" format="35" series="1">
      <pivotArea type="data" outline="0" fieldPosition="0">
        <references count="2">
          <reference field="4294967294" count="1" selected="0">
            <x v="0"/>
          </reference>
          <reference field="4" count="1" selected="0">
            <x v="8"/>
          </reference>
        </references>
      </pivotArea>
    </chartFormat>
    <chartFormat chart="2" format="36" series="1">
      <pivotArea type="data" outline="0" fieldPosition="0">
        <references count="2">
          <reference field="4294967294" count="1" selected="0">
            <x v="0"/>
          </reference>
          <reference field="4" count="1" selected="0">
            <x v="9"/>
          </reference>
        </references>
      </pivotArea>
    </chartFormat>
    <chartFormat chart="2" format="37" series="1">
      <pivotArea type="data" outline="0" fieldPosition="0">
        <references count="2">
          <reference field="4294967294" count="1" selected="0">
            <x v="0"/>
          </reference>
          <reference field="4" count="1" selected="0">
            <x v="10"/>
          </reference>
        </references>
      </pivotArea>
    </chartFormat>
    <chartFormat chart="2" format="38" series="1">
      <pivotArea type="data" outline="0" fieldPosition="0">
        <references count="2">
          <reference field="4294967294" count="1" selected="0">
            <x v="0"/>
          </reference>
          <reference field="4" count="1" selected="0">
            <x v="11"/>
          </reference>
        </references>
      </pivotArea>
    </chartFormat>
    <chartFormat chart="2" format="39" series="1">
      <pivotArea type="data" outline="0" fieldPosition="0">
        <references count="2">
          <reference field="4294967294" count="1" selected="0">
            <x v="0"/>
          </reference>
          <reference field="4" count="1" selected="0">
            <x v="7"/>
          </reference>
        </references>
      </pivotArea>
    </chartFormat>
    <chartFormat chart="2" format="40" series="1">
      <pivotArea type="data" outline="0" fieldPosition="0">
        <references count="2">
          <reference field="4294967294" count="1" selected="0">
            <x v="0"/>
          </reference>
          <reference field="4" count="1" selected="0">
            <x v="0"/>
          </reference>
        </references>
      </pivotArea>
    </chartFormat>
    <chartFormat chart="2" format="41" series="1">
      <pivotArea type="data" outline="0" fieldPosition="0">
        <references count="2">
          <reference field="4294967294" count="1" selected="0">
            <x v="0"/>
          </reference>
          <reference field="4" count="1" selected="0">
            <x v="6"/>
          </reference>
        </references>
      </pivotArea>
    </chartFormat>
    <chartFormat chart="2" format="42" series="1">
      <pivotArea type="data" outline="0" fieldPosition="0">
        <references count="2">
          <reference field="4294967294" count="1" selected="0">
            <x v="0"/>
          </reference>
          <reference field="4" count="1" selected="0">
            <x v="13"/>
          </reference>
        </references>
      </pivotArea>
    </chartFormat>
    <chartFormat chart="2" format="43" series="1">
      <pivotArea type="data" outline="0" fieldPosition="0">
        <references count="2">
          <reference field="4294967294" count="1" selected="0">
            <x v="0"/>
          </reference>
          <reference field="4" count="1" selected="0">
            <x v="1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1" xr10:uid="{C187CA63-E9ED-3E49-99CA-607CC21E991E}" sourceName="Category">
  <pivotTables>
    <pivotTable tabId="18" name="Total Spend per Month"/>
    <pivotTable tabId="18" name="Total Spend per Category"/>
    <pivotTable tabId="18" name="Spending line"/>
  </pivotTables>
  <data>
    <tabular pivotCacheId="1512778767">
      <items count="15">
        <i x="5" s="1"/>
        <i x="6" s="1"/>
        <i x="2" s="1"/>
        <i x="4" s="1"/>
        <i x="3" s="1"/>
        <i x="1" s="1"/>
        <i x="10" nd="1"/>
        <i x="8" nd="1"/>
        <i x="12" nd="1"/>
        <i x="9" nd="1"/>
        <i x="13" nd="1"/>
        <i x="0" nd="1"/>
        <i x="11" nd="1"/>
        <i x="14" nd="1"/>
        <i x="7"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s__Date" xr10:uid="{ECD6DC3E-A5AE-4848-9369-E00BED560FAD}" sourceName="Years (Date)">
  <pivotTables>
    <pivotTable tabId="18" name="Spending line"/>
    <pivotTable tabId="18" name="Investment monitor"/>
    <pivotTable tabId="18" name="NS&amp;I Total"/>
    <pivotTable tabId="18" name="Total Spend per Category"/>
    <pivotTable tabId="18" name="Total Spend per Month"/>
    <pivotTable tabId="18" name="Waterfall"/>
  </pivotTables>
  <data>
    <tabular pivotCacheId="1512778767">
      <items count="3">
        <i x="1" s="1"/>
        <i x="0" nd="1"/>
        <i x="2"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xr10:uid="{DE0E1614-A258-F949-8871-E1F8521005C7}" cache="Slicer_Category1" caption="Category" columnCount="4" rowHeight="251882"/>
  <slicer name="Year" xr10:uid="{B893F2B0-DDFA-764D-A3FA-5BFACFC96A4B}" cache="Slicer_Years__Date" caption="Year" columnCount="4"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62FBDE5-6146-7B4C-99FE-C768DE7F3839}" name="Table1" displayName="Table1" ref="A2:I62" totalsRowShown="0" headerRowDxfId="51" dataDxfId="50">
  <autoFilter ref="A2:I62" xr:uid="{D62FBDE5-6146-7B4C-99FE-C768DE7F3839}"/>
  <sortState xmlns:xlrd2="http://schemas.microsoft.com/office/spreadsheetml/2017/richdata2" ref="B3:I39">
    <sortCondition descending="1" ref="I2:I39"/>
  </sortState>
  <tableColumns count="9">
    <tableColumn id="8" xr3:uid="{F473B13F-7880-A948-B61E-3E36480F8623}" name="Compound Period" dataDxfId="49"/>
    <tableColumn id="1" xr3:uid="{7CDD7D30-64AC-034E-8726-C0FC58FBABAA}" name="Date" dataDxfId="48"/>
    <tableColumn id="2" xr3:uid="{7B57780B-C39C-5946-97EE-E5A21E38133B}" name="Deposits" dataDxfId="47"/>
    <tableColumn id="10" xr3:uid="{293FF96E-D658-0543-AFA9-2E006458152A}" name="Withdrawals" dataDxfId="46"/>
    <tableColumn id="3" xr3:uid="{6EB68B6A-F23F-BE46-ACC6-135A79CA944B}" name="Interest" dataDxfId="45">
      <calculatedColumnFormula>H2*I2</calculatedColumnFormula>
    </tableColumn>
    <tableColumn id="4" xr3:uid="{59A8120F-AFA8-BC41-AF1A-3F3549F8EA8C}" name="Total Deposits &amp; Withdrawals" dataDxfId="44"/>
    <tableColumn id="5" xr3:uid="{95733A60-CC4E-C14B-9FD4-8424C49EF806}" name="Accrued Interest" dataDxfId="43">
      <calculatedColumnFormula>H2*I2+G2</calculatedColumnFormula>
    </tableColumn>
    <tableColumn id="6" xr3:uid="{189032C1-E15D-EE4D-A78B-8470B2853F8C}" name="Balance" dataDxfId="42">
      <calculatedColumnFormula>F3+G3</calculatedColumnFormula>
    </tableColumn>
    <tableColumn id="7" xr3:uid="{1AC02F8F-27C8-D642-9904-EAF0797750D7}" name="EOM Interest" dataDxfId="4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8A7886-B466-6E4E-B116-78AE859F6658}" name="Table3" displayName="Table3" ref="A1:E2" totalsRowShown="0">
  <autoFilter ref="A1:E2" xr:uid="{0C8A7886-B466-6E4E-B116-78AE859F6658}"/>
  <tableColumns count="5">
    <tableColumn id="1" xr3:uid="{DBDB1E25-D36C-264A-9BD8-6DA69F646105}" name="Date" dataDxfId="40"/>
    <tableColumn id="2" xr3:uid="{5A76A0CF-B0AE-D54B-A981-373BB667C0A1}" name="Comment"/>
    <tableColumn id="3" xr3:uid="{99D092C7-355F-8E49-B6E3-A5AFF4A31F56}" name="Amount"/>
    <tableColumn id="4" xr3:uid="{809F776D-4B98-174E-B3A0-FF41B232A235}" name="Category"/>
    <tableColumn id="5" xr3:uid="{53E2B78F-2FF0-EF4C-91E6-E34460963589}" name="Card"/>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8CDD6BE-EC7D-A740-98B5-A869D165025E}" name="Table35" displayName="Table35" ref="C11:E15" totalsRowShown="0" headerRowDxfId="39" dataDxfId="38">
  <autoFilter ref="C11:E15" xr:uid="{E8CDD6BE-EC7D-A740-98B5-A869D165025E}"/>
  <tableColumns count="3">
    <tableColumn id="1" xr3:uid="{68F2270C-19EA-C64D-AA82-29A41E8F4B25}" name="Tax Band" dataDxfId="37"/>
    <tableColumn id="2" xr3:uid="{FB6F498E-CFA9-7048-9C11-84ED79B973A3}" name="Taxable Income" dataDxfId="36"/>
    <tableColumn id="3" xr3:uid="{F3611BD9-D7CC-A746-8540-710732B38469}" name="Tax Rate" dataDxfId="3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505D851-B5BF-174C-B1F3-96175F808B74}" name="Table353" displayName="Table353" ref="J14:L17" totalsRowShown="0" headerRowDxfId="34" dataDxfId="33">
  <autoFilter ref="J14:L17" xr:uid="{D505D851-B5BF-174C-B1F3-96175F808B74}"/>
  <tableColumns count="3">
    <tableColumn id="1" xr3:uid="{D28C1DB2-635C-B043-9DF2-FB058B58A076}" name="NI Tax Band" dataDxfId="32"/>
    <tableColumn id="2" xr3:uid="{FB9451AA-34EC-DF45-9A37-BE8BA7EB237B}" name="NI Taxable Income" dataDxfId="31"/>
    <tableColumn id="3" xr3:uid="{98D5ACB6-A96D-604F-8DCE-6D3CAF9B2D57}" name="NI Tax Rate" dataDxfId="3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781A86E-E0EF-6041-981B-AC5314379BF8}" name="Table6" displayName="Table6" ref="C18:I413" totalsRowShown="0" headerRowDxfId="29">
  <autoFilter ref="C18:I413" xr:uid="{6781A86E-E0EF-6041-981B-AC5314379BF8}"/>
  <tableColumns count="7">
    <tableColumn id="1" xr3:uid="{848DD537-1B57-7444-99B7-328150E5E9E1}" name="Date" dataDxfId="28"/>
    <tableColumn id="2" xr3:uid="{76A26D2F-B58F-FB46-BB43-3D15C5CC5135}" name="Comment" dataDxfId="27"/>
    <tableColumn id="7" xr3:uid="{9D36BC7E-2E4D-B646-B7F5-6EBA289967B0}" name="Debit Amount" dataDxfId="26" dataCellStyle="Currency"/>
    <tableColumn id="3" xr3:uid="{B8360CA9-D70A-EF4F-8EC1-2B4F1F464CE6}" name="Credit Amount" dataDxfId="25"/>
    <tableColumn id="4" xr3:uid="{2DB74EEB-90BE-3545-AFC9-2C6B4AE0200B}" name="Category" dataDxfId="24"/>
    <tableColumn id="5" xr3:uid="{7C17976B-C501-B04A-BD6A-BBDFE18C3F17}" name="Card" dataDxfId="23"/>
    <tableColumn id="6" xr3:uid="{0F51863F-0556-3A49-A527-51CED7CC62FE}" name="Type" dataDxfId="2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webextension1.xml.rels><?xml version="1.0" encoding="UTF-8" standalone="yes"?>
<Relationships xmlns="http://schemas.openxmlformats.org/package/2006/relationships"><Relationship Id="rId1" Type="http://schemas.openxmlformats.org/officeDocument/2006/relationships/image" Target="../media/image2.png"/></Relationships>
</file>

<file path=xl/webextensions/webextension1.xml><?xml version="1.0" encoding="utf-8"?>
<we:webextension xmlns:we="http://schemas.microsoft.com/office/webextensions/webextension/2010/11" id="{F99632A4-C1A2-7903-E49C-5430E73F0EB9}">
  <we:reference id="wa102957665" version="1.3.0.0" store="en-GB" storeType="OMEX"/>
  <we:alternateReferences>
    <we:reference id="WA102957665" version="1.3.0.0" store="WA102957665" storeType="OMEX"/>
  </we:alternateReferences>
  <we:properties>
    <we:property name="opt_cal_sys" value="21"/>
    <we:property name="opt_month" value="&quot;2024-04-01&quot;"/>
    <we:property name="opt_size" value="0"/>
    <we:property name="opt_theme" value="2"/>
    <we:property name="opt_wn" value="false"/>
  </we:properties>
  <we:bindings/>
  <we:snapshot xmlns:r="http://schemas.openxmlformats.org/officeDocument/2006/relationships" r:embed="rId1"/>
</we:webextension>
</file>

<file path=xl/worksheets/_rels/sheet1.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5.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23DA3-720E-8743-83D1-6DAA486DF73C}">
  <sheetPr>
    <tabColor theme="2"/>
  </sheetPr>
  <dimension ref="G1:N38"/>
  <sheetViews>
    <sheetView zoomScale="83" zoomScaleNormal="115" workbookViewId="0">
      <pane ySplit="1" topLeftCell="A2" activePane="bottomLeft" state="frozen"/>
      <selection pane="bottomLeft" activeCell="F44" sqref="F44"/>
    </sheetView>
  </sheetViews>
  <sheetFormatPr baseColWidth="10" defaultRowHeight="16" x14ac:dyDescent="0.2"/>
  <cols>
    <col min="1" max="11" width="10.83203125" style="15"/>
    <col min="12" max="12" width="8.1640625" style="15" customWidth="1"/>
    <col min="13" max="13" width="10.83203125" style="15" customWidth="1"/>
    <col min="14" max="14" width="13.33203125" style="15" customWidth="1"/>
    <col min="15" max="16384" width="10.83203125" style="15"/>
  </cols>
  <sheetData>
    <row r="1" spans="7:7" s="14" customFormat="1" ht="34" customHeight="1" x14ac:dyDescent="0.2"/>
    <row r="2" spans="7:7" x14ac:dyDescent="0.2">
      <c r="G2" s="15" t="s">
        <v>59</v>
      </c>
    </row>
    <row r="22" spans="13:14" x14ac:dyDescent="0.2">
      <c r="M22" s="5"/>
      <c r="N22" s="5"/>
    </row>
    <row r="23" spans="13:14" x14ac:dyDescent="0.2">
      <c r="M23" s="164" t="s">
        <v>117</v>
      </c>
      <c r="N23" s="164"/>
    </row>
    <row r="24" spans="13:14" x14ac:dyDescent="0.2">
      <c r="M24" s="163">
        <f>'Income Tax Calc'!E6</f>
        <v>50000</v>
      </c>
      <c r="N24" s="163"/>
    </row>
    <row r="25" spans="13:14" x14ac:dyDescent="0.2">
      <c r="M25" s="164" t="s">
        <v>118</v>
      </c>
      <c r="N25" s="164"/>
    </row>
    <row r="26" spans="13:14" x14ac:dyDescent="0.2">
      <c r="M26" s="163">
        <f>'Income Tax Calc'!Q20</f>
        <v>36531.599999999999</v>
      </c>
      <c r="N26" s="163"/>
    </row>
    <row r="27" spans="13:14" x14ac:dyDescent="0.2">
      <c r="M27" s="164" t="s">
        <v>119</v>
      </c>
      <c r="N27" s="164"/>
    </row>
    <row r="28" spans="13:14" x14ac:dyDescent="0.2">
      <c r="M28" s="163">
        <f>'Income Tax Calc'!R20</f>
        <v>3044.2999999999997</v>
      </c>
      <c r="N28" s="163"/>
    </row>
    <row r="29" spans="13:14" x14ac:dyDescent="0.2">
      <c r="M29" s="5"/>
      <c r="N29" s="5"/>
    </row>
    <row r="30" spans="13:14" x14ac:dyDescent="0.2">
      <c r="M30" s="5"/>
      <c r="N30" s="5"/>
    </row>
    <row r="31" spans="13:14" x14ac:dyDescent="0.2">
      <c r="M31" s="160" t="s">
        <v>93</v>
      </c>
      <c r="N31" s="160"/>
    </row>
    <row r="32" spans="13:14" x14ac:dyDescent="0.2">
      <c r="M32" s="165">
        <f>GETPIVOTDATA("Debit Amount",'Pivot Tables'!$AB$4)</f>
        <v>1250</v>
      </c>
      <c r="N32" s="165"/>
    </row>
    <row r="33" spans="13:14" x14ac:dyDescent="0.2">
      <c r="M33" s="5"/>
      <c r="N33" s="5"/>
    </row>
    <row r="34" spans="13:14" x14ac:dyDescent="0.2">
      <c r="M34" s="160" t="s">
        <v>94</v>
      </c>
      <c r="N34" s="160"/>
    </row>
    <row r="35" spans="13:14" x14ac:dyDescent="0.2">
      <c r="M35" s="159">
        <v>50000</v>
      </c>
      <c r="N35" s="159"/>
    </row>
    <row r="37" spans="13:14" x14ac:dyDescent="0.2">
      <c r="M37" s="160" t="s">
        <v>120</v>
      </c>
      <c r="N37" s="161"/>
    </row>
    <row r="38" spans="13:14" x14ac:dyDescent="0.2">
      <c r="M38" s="162">
        <f>M35-M32</f>
        <v>48750</v>
      </c>
      <c r="N38" s="162"/>
    </row>
  </sheetData>
  <mergeCells count="12">
    <mergeCell ref="M23:N23"/>
    <mergeCell ref="M32:N32"/>
    <mergeCell ref="M31:N31"/>
    <mergeCell ref="M34:N34"/>
    <mergeCell ref="M24:N24"/>
    <mergeCell ref="M25:N25"/>
    <mergeCell ref="M35:N35"/>
    <mergeCell ref="M37:N37"/>
    <mergeCell ref="M38:N38"/>
    <mergeCell ref="M26:N26"/>
    <mergeCell ref="M27:N27"/>
    <mergeCell ref="M28:N28"/>
  </mergeCells>
  <conditionalFormatting sqref="M32:N32">
    <cfRule type="expression" dxfId="12" priority="1" stopIfTrue="1">
      <formula>$M$32 &gt;= 33333</formula>
    </cfRule>
    <cfRule type="expression" dxfId="11" priority="2" stopIfTrue="1">
      <formula>$M$32 &gt;= 16667</formula>
    </cfRule>
    <cfRule type="expression" dxfId="10" priority="3">
      <formula>$M$32 &lt;= 16666</formula>
    </cfRule>
  </conditionalFormatting>
  <pageMargins left="0.7" right="0.7" top="0.75" bottom="0.75" header="0.3" footer="0.3"/>
  <pageSetup paperSize="9" orientation="portrait" horizontalDpi="0" verticalDpi="0"/>
  <drawing r:id="rId1"/>
  <extLst>
    <ext xmlns:x14="http://schemas.microsoft.com/office/spreadsheetml/2009/9/main" uri="{A8765BA9-456A-4dab-B4F3-ACF838C121DE}">
      <x14:slicerList>
        <x14:slicer r:id="rId2"/>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86968-2EA0-BD4D-B79B-8CA02B312DEB}">
  <dimension ref="A1:O62"/>
  <sheetViews>
    <sheetView showGridLines="0" zoomScaleNormal="100" workbookViewId="0">
      <pane ySplit="2" topLeftCell="A3" activePane="bottomLeft" state="frozen"/>
      <selection pane="bottomLeft" activeCell="E19" sqref="E19"/>
    </sheetView>
  </sheetViews>
  <sheetFormatPr baseColWidth="10" defaultRowHeight="16" x14ac:dyDescent="0.2"/>
  <cols>
    <col min="1" max="1" width="11.83203125" style="27" bestFit="1" customWidth="1"/>
    <col min="2" max="2" width="14" style="27" bestFit="1" customWidth="1"/>
    <col min="3" max="3" width="17" style="29" bestFit="1" customWidth="1"/>
    <col min="4" max="4" width="12.83203125" style="27" bestFit="1" customWidth="1"/>
    <col min="5" max="5" width="20.83203125" style="17" bestFit="1" customWidth="1"/>
    <col min="6" max="6" width="13.5" style="27" bestFit="1" customWidth="1"/>
    <col min="7" max="7" width="13.1640625" style="27" bestFit="1" customWidth="1"/>
    <col min="8" max="8" width="17" style="28" customWidth="1"/>
    <col min="9" max="9" width="20" style="15" customWidth="1"/>
    <col min="10" max="10" width="17.33203125" style="15" bestFit="1" customWidth="1"/>
    <col min="11" max="11" width="19.1640625" style="15" bestFit="1" customWidth="1"/>
    <col min="12" max="12" width="13.5" style="15" bestFit="1" customWidth="1"/>
    <col min="13" max="13" width="14.1640625" style="15" bestFit="1" customWidth="1"/>
    <col min="14" max="14" width="14.83203125" style="15" bestFit="1" customWidth="1"/>
    <col min="15" max="16384" width="10.83203125" style="15"/>
  </cols>
  <sheetData>
    <row r="1" spans="1:15" s="166" customFormat="1" ht="38" customHeight="1" x14ac:dyDescent="0.2"/>
    <row r="2" spans="1:15" ht="45" x14ac:dyDescent="0.2">
      <c r="A2" s="35" t="s">
        <v>71</v>
      </c>
      <c r="B2" s="10" t="s">
        <v>46</v>
      </c>
      <c r="C2" s="11" t="s">
        <v>18</v>
      </c>
      <c r="D2" s="11" t="s">
        <v>19</v>
      </c>
      <c r="E2" s="12" t="s">
        <v>0</v>
      </c>
      <c r="F2" s="11" t="s">
        <v>1</v>
      </c>
      <c r="G2" s="11" t="s">
        <v>3</v>
      </c>
      <c r="H2" s="12" t="s">
        <v>2</v>
      </c>
      <c r="I2" s="13" t="s">
        <v>5</v>
      </c>
      <c r="K2" s="16"/>
      <c r="L2" s="16"/>
      <c r="M2" s="16"/>
      <c r="N2" s="16"/>
      <c r="O2" s="16"/>
    </row>
    <row r="3" spans="1:15" x14ac:dyDescent="0.2">
      <c r="A3" s="34">
        <v>1</v>
      </c>
      <c r="B3" s="1">
        <v>44927</v>
      </c>
      <c r="C3" s="3">
        <v>500</v>
      </c>
      <c r="D3" s="4">
        <v>0</v>
      </c>
      <c r="E3" s="3" t="s">
        <v>4</v>
      </c>
      <c r="F3" s="3">
        <f>Table1[[#This Row],[Deposits]]+Table1[[#This Row],[Withdrawals]]</f>
        <v>500</v>
      </c>
      <c r="G3" s="3" t="s">
        <v>4</v>
      </c>
      <c r="H3" s="3">
        <v>0</v>
      </c>
      <c r="I3" s="2">
        <v>0.05</v>
      </c>
      <c r="K3" s="18"/>
      <c r="L3" s="17"/>
      <c r="M3" s="19"/>
      <c r="N3" s="17"/>
      <c r="O3" s="17"/>
    </row>
    <row r="4" spans="1:15" x14ac:dyDescent="0.2">
      <c r="A4" s="34">
        <v>2</v>
      </c>
      <c r="B4" s="1">
        <v>44958</v>
      </c>
      <c r="C4" s="3">
        <v>500</v>
      </c>
      <c r="D4" s="4">
        <v>-100</v>
      </c>
      <c r="E4" s="3">
        <f>C3*I3</f>
        <v>25</v>
      </c>
      <c r="F4" s="3" cm="1">
        <f t="array" ref="F4">SUM($C$3:$C4+$D$3:$D4)</f>
        <v>900</v>
      </c>
      <c r="G4" s="3">
        <f>C3*I3</f>
        <v>25</v>
      </c>
      <c r="H4" s="3">
        <f>F4+G4</f>
        <v>925</v>
      </c>
      <c r="I4" s="2">
        <v>0.05</v>
      </c>
      <c r="K4" s="18"/>
      <c r="L4" s="17"/>
      <c r="M4" s="19"/>
      <c r="N4" s="17"/>
      <c r="O4" s="17"/>
    </row>
    <row r="5" spans="1:15" x14ac:dyDescent="0.2">
      <c r="A5" s="34">
        <v>3</v>
      </c>
      <c r="B5" s="1">
        <v>44986</v>
      </c>
      <c r="C5" s="3">
        <v>0</v>
      </c>
      <c r="D5" s="4">
        <v>0</v>
      </c>
      <c r="E5" s="3">
        <f>H4*I4</f>
        <v>46.25</v>
      </c>
      <c r="F5" s="3" cm="1">
        <f t="array" ref="F5">SUM($C$3:$C5+$D$3:$D5)</f>
        <v>900</v>
      </c>
      <c r="G5" s="3">
        <f t="shared" ref="G5:G38" si="0">H4*I4+G4</f>
        <v>71.25</v>
      </c>
      <c r="H5" s="3">
        <f>F5+G5</f>
        <v>971.25</v>
      </c>
      <c r="I5" s="2">
        <v>0.05</v>
      </c>
      <c r="K5" s="18"/>
      <c r="L5" s="17"/>
      <c r="M5" s="19"/>
      <c r="N5" s="17"/>
      <c r="O5" s="17"/>
    </row>
    <row r="6" spans="1:15" x14ac:dyDescent="0.2">
      <c r="A6" s="34">
        <v>4</v>
      </c>
      <c r="B6" s="1">
        <v>45017</v>
      </c>
      <c r="C6" s="3">
        <v>0</v>
      </c>
      <c r="D6" s="4">
        <v>0</v>
      </c>
      <c r="E6" s="3">
        <f>H5*I5</f>
        <v>48.5625</v>
      </c>
      <c r="F6" s="3" cm="1">
        <f t="array" ref="F6">SUM($C$3:$C6+$D$3:$D6)</f>
        <v>900</v>
      </c>
      <c r="G6" s="3">
        <f t="shared" si="0"/>
        <v>119.8125</v>
      </c>
      <c r="H6" s="3">
        <f t="shared" ref="H6:H38" si="1">F6+G6</f>
        <v>1019.8125</v>
      </c>
      <c r="I6" s="2">
        <v>0.05</v>
      </c>
      <c r="M6" s="17"/>
      <c r="N6" s="17"/>
    </row>
    <row r="7" spans="1:15" x14ac:dyDescent="0.2">
      <c r="A7" s="34">
        <v>5</v>
      </c>
      <c r="B7" s="1">
        <v>45047</v>
      </c>
      <c r="C7" s="3">
        <v>0</v>
      </c>
      <c r="D7" s="4">
        <v>0</v>
      </c>
      <c r="E7" s="3">
        <f t="shared" ref="E7:E38" si="2">H6*I6</f>
        <v>50.990625000000001</v>
      </c>
      <c r="F7" s="3" cm="1">
        <f t="array" ref="F7">SUM($C$3:$C7+$D$3:$D7)</f>
        <v>900</v>
      </c>
      <c r="G7" s="3">
        <f t="shared" si="0"/>
        <v>170.80312499999999</v>
      </c>
      <c r="H7" s="3">
        <f t="shared" si="1"/>
        <v>1070.8031249999999</v>
      </c>
      <c r="I7" s="2">
        <v>0.05</v>
      </c>
      <c r="K7" s="20"/>
      <c r="L7" s="20"/>
      <c r="M7" s="20"/>
      <c r="N7" s="20"/>
    </row>
    <row r="8" spans="1:15" ht="16" customHeight="1" x14ac:dyDescent="0.2">
      <c r="A8" s="34">
        <v>6</v>
      </c>
      <c r="B8" s="1">
        <v>45078</v>
      </c>
      <c r="C8" s="3">
        <v>0</v>
      </c>
      <c r="D8" s="4">
        <v>0</v>
      </c>
      <c r="E8" s="3">
        <f t="shared" si="2"/>
        <v>53.540156249999995</v>
      </c>
      <c r="F8" s="3" cm="1">
        <f t="array" ref="F8">SUM($C$3:$C8+$D$3:$D8)</f>
        <v>900</v>
      </c>
      <c r="G8" s="3">
        <f t="shared" si="0"/>
        <v>224.34328124999999</v>
      </c>
      <c r="H8" s="3">
        <f t="shared" si="1"/>
        <v>1124.34328125</v>
      </c>
      <c r="I8" s="2">
        <v>0.05</v>
      </c>
      <c r="K8" s="19"/>
      <c r="L8" s="19"/>
      <c r="M8" s="19"/>
      <c r="N8" s="19"/>
    </row>
    <row r="9" spans="1:15" x14ac:dyDescent="0.2">
      <c r="A9" s="34">
        <v>7</v>
      </c>
      <c r="B9" s="1">
        <v>45108</v>
      </c>
      <c r="C9" s="3">
        <v>0</v>
      </c>
      <c r="D9" s="4">
        <v>0</v>
      </c>
      <c r="E9" s="3">
        <f t="shared" si="2"/>
        <v>56.217164062500004</v>
      </c>
      <c r="F9" s="3" cm="1">
        <f t="array" ref="F9">SUM($C$3:$C9+$D$3:$D9)</f>
        <v>900</v>
      </c>
      <c r="G9" s="3">
        <f t="shared" si="0"/>
        <v>280.56044531250001</v>
      </c>
      <c r="H9" s="3">
        <f t="shared" si="1"/>
        <v>1180.5604453125</v>
      </c>
      <c r="I9" s="2">
        <v>0.05</v>
      </c>
    </row>
    <row r="10" spans="1:15" x14ac:dyDescent="0.2">
      <c r="A10" s="34">
        <v>8</v>
      </c>
      <c r="B10" s="1">
        <v>45139</v>
      </c>
      <c r="C10" s="3">
        <v>0</v>
      </c>
      <c r="D10" s="4">
        <v>0</v>
      </c>
      <c r="E10" s="3">
        <f t="shared" si="2"/>
        <v>59.028022265624998</v>
      </c>
      <c r="F10" s="3" cm="1">
        <f t="array" ref="F10">SUM($C$3:$C10+$D$3:$D10)</f>
        <v>900</v>
      </c>
      <c r="G10" s="3">
        <f t="shared" si="0"/>
        <v>339.58846757812501</v>
      </c>
      <c r="H10" s="3">
        <f t="shared" si="1"/>
        <v>1239.5884675781249</v>
      </c>
      <c r="I10" s="2">
        <v>0.05</v>
      </c>
    </row>
    <row r="11" spans="1:15" x14ac:dyDescent="0.2">
      <c r="A11" s="34">
        <v>9</v>
      </c>
      <c r="B11" s="1">
        <v>45170</v>
      </c>
      <c r="C11" s="3">
        <v>0</v>
      </c>
      <c r="D11" s="4">
        <v>0</v>
      </c>
      <c r="E11" s="3">
        <f t="shared" si="2"/>
        <v>61.979423378906247</v>
      </c>
      <c r="F11" s="3" cm="1">
        <f t="array" ref="F11">SUM($C$3:$C11+$D$3:$D11)</f>
        <v>900</v>
      </c>
      <c r="G11" s="3">
        <f t="shared" si="0"/>
        <v>401.56789095703124</v>
      </c>
      <c r="H11" s="3">
        <f t="shared" si="1"/>
        <v>1301.5678909570313</v>
      </c>
      <c r="I11" s="2">
        <v>0.05</v>
      </c>
      <c r="J11" s="21"/>
      <c r="K11" s="16"/>
      <c r="L11" s="16"/>
      <c r="M11" s="16"/>
    </row>
    <row r="12" spans="1:15" x14ac:dyDescent="0.2">
      <c r="A12" s="34">
        <v>10</v>
      </c>
      <c r="B12" s="1">
        <v>45200</v>
      </c>
      <c r="C12" s="3">
        <v>0</v>
      </c>
      <c r="D12" s="4">
        <v>0</v>
      </c>
      <c r="E12" s="3">
        <f t="shared" si="2"/>
        <v>65.078394547851573</v>
      </c>
      <c r="F12" s="3" cm="1">
        <f t="array" ref="F12">SUM($C$3:$C12+$D$3:$D12)</f>
        <v>900</v>
      </c>
      <c r="G12" s="3">
        <f t="shared" si="0"/>
        <v>466.64628550488283</v>
      </c>
      <c r="H12" s="3">
        <f t="shared" si="1"/>
        <v>1366.6462855048828</v>
      </c>
      <c r="I12" s="2">
        <v>0.05</v>
      </c>
      <c r="K12" s="18"/>
      <c r="L12" s="17"/>
      <c r="M12" s="19"/>
    </row>
    <row r="13" spans="1:15" x14ac:dyDescent="0.2">
      <c r="A13" s="34">
        <v>11</v>
      </c>
      <c r="B13" s="1">
        <v>45231</v>
      </c>
      <c r="C13" s="3">
        <v>0</v>
      </c>
      <c r="D13" s="4">
        <v>0</v>
      </c>
      <c r="E13" s="3">
        <f t="shared" si="2"/>
        <v>68.332314275244144</v>
      </c>
      <c r="F13" s="3" cm="1">
        <f t="array" ref="F13">SUM($C$3:$C13+$D$3:$D13)</f>
        <v>900</v>
      </c>
      <c r="G13" s="3">
        <f t="shared" si="0"/>
        <v>534.97859978012696</v>
      </c>
      <c r="H13" s="3">
        <f t="shared" si="1"/>
        <v>1434.9785997801268</v>
      </c>
      <c r="I13" s="2">
        <v>0.05</v>
      </c>
      <c r="K13" s="18"/>
      <c r="L13" s="17"/>
      <c r="M13" s="19"/>
    </row>
    <row r="14" spans="1:15" x14ac:dyDescent="0.2">
      <c r="A14" s="34">
        <v>12</v>
      </c>
      <c r="B14" s="1">
        <v>45261</v>
      </c>
      <c r="C14" s="3">
        <v>0</v>
      </c>
      <c r="D14" s="4">
        <v>0</v>
      </c>
      <c r="E14" s="3">
        <f t="shared" si="2"/>
        <v>71.748929989006342</v>
      </c>
      <c r="F14" s="3" cm="1">
        <f t="array" ref="F14">SUM($C$3:$C14+$D$3:$D14)</f>
        <v>900</v>
      </c>
      <c r="G14" s="3">
        <f t="shared" si="0"/>
        <v>606.7275297691333</v>
      </c>
      <c r="H14" s="3">
        <f t="shared" si="1"/>
        <v>1506.7275297691333</v>
      </c>
      <c r="I14" s="2">
        <v>0.05</v>
      </c>
      <c r="K14" s="18"/>
      <c r="L14" s="17"/>
      <c r="M14" s="19"/>
    </row>
    <row r="15" spans="1:15" x14ac:dyDescent="0.2">
      <c r="A15" s="34">
        <v>13</v>
      </c>
      <c r="B15" s="1">
        <v>45292</v>
      </c>
      <c r="C15" s="3">
        <v>0</v>
      </c>
      <c r="D15" s="4">
        <v>0</v>
      </c>
      <c r="E15" s="3">
        <f t="shared" si="2"/>
        <v>75.336376488456665</v>
      </c>
      <c r="F15" s="3" cm="1">
        <f t="array" ref="F15">SUM($C$3:$C15+$D$3:$D15)</f>
        <v>900</v>
      </c>
      <c r="G15" s="3">
        <f>H14*I14+G14</f>
        <v>682.06390625758991</v>
      </c>
      <c r="H15" s="3">
        <f>F15+G15</f>
        <v>1582.0639062575899</v>
      </c>
      <c r="I15" s="2">
        <v>0.05</v>
      </c>
      <c r="K15" s="18"/>
      <c r="L15" s="17"/>
      <c r="M15" s="19"/>
    </row>
    <row r="16" spans="1:15" ht="18" x14ac:dyDescent="0.2">
      <c r="A16" s="34">
        <v>14</v>
      </c>
      <c r="B16" s="1">
        <v>45323</v>
      </c>
      <c r="C16" s="3">
        <v>0</v>
      </c>
      <c r="D16" s="4">
        <v>0</v>
      </c>
      <c r="E16" s="3">
        <f t="shared" si="2"/>
        <v>79.103195312879507</v>
      </c>
      <c r="F16" s="3" cm="1">
        <f t="array" ref="F16">SUM($C$3:$C16+$D$3:$D16)</f>
        <v>900</v>
      </c>
      <c r="G16" s="3">
        <f t="shared" si="0"/>
        <v>761.16710157046941</v>
      </c>
      <c r="H16" s="3">
        <f t="shared" si="1"/>
        <v>1661.1671015704694</v>
      </c>
      <c r="I16" s="2">
        <v>0.05</v>
      </c>
      <c r="K16" s="22"/>
      <c r="L16" s="22"/>
      <c r="M16" s="22"/>
    </row>
    <row r="17" spans="1:13" ht="18" x14ac:dyDescent="0.2">
      <c r="A17" s="34">
        <v>15</v>
      </c>
      <c r="B17" s="1">
        <v>45352</v>
      </c>
      <c r="C17" s="3">
        <v>0</v>
      </c>
      <c r="D17" s="4">
        <v>0</v>
      </c>
      <c r="E17" s="3">
        <f t="shared" si="2"/>
        <v>83.058355078523476</v>
      </c>
      <c r="F17" s="3" cm="1">
        <f t="array" ref="F17">SUM($C$3:$C17+$D$3:$D17)</f>
        <v>900</v>
      </c>
      <c r="G17" s="3">
        <f t="shared" si="0"/>
        <v>844.22545664899292</v>
      </c>
      <c r="H17" s="3">
        <f t="shared" si="1"/>
        <v>1744.2254566489928</v>
      </c>
      <c r="I17" s="2">
        <v>0.05</v>
      </c>
      <c r="K17" s="23"/>
      <c r="L17" s="23"/>
      <c r="M17" s="24"/>
    </row>
    <row r="18" spans="1:13" ht="18" x14ac:dyDescent="0.2">
      <c r="A18" s="34">
        <v>16</v>
      </c>
      <c r="B18" s="1">
        <v>45383</v>
      </c>
      <c r="C18" s="3">
        <v>0</v>
      </c>
      <c r="D18" s="4">
        <v>0</v>
      </c>
      <c r="E18" s="3">
        <f t="shared" si="2"/>
        <v>87.211272832449652</v>
      </c>
      <c r="F18" s="3" cm="1">
        <f t="array" ref="F18">SUM($C$3:$C18+$D$3:$D18)</f>
        <v>900</v>
      </c>
      <c r="G18" s="3">
        <f t="shared" si="0"/>
        <v>931.43672948144263</v>
      </c>
      <c r="H18" s="3">
        <f t="shared" si="1"/>
        <v>1831.4367294814426</v>
      </c>
      <c r="I18" s="2">
        <v>0.05</v>
      </c>
      <c r="K18" s="23"/>
      <c r="L18" s="23"/>
      <c r="M18" s="24"/>
    </row>
    <row r="19" spans="1:13" ht="18" x14ac:dyDescent="0.2">
      <c r="A19" s="34">
        <v>17</v>
      </c>
      <c r="B19" s="1">
        <v>45413</v>
      </c>
      <c r="C19" s="3">
        <v>0</v>
      </c>
      <c r="D19" s="4">
        <v>0</v>
      </c>
      <c r="E19" s="3">
        <f>H18*I18</f>
        <v>91.571836474072143</v>
      </c>
      <c r="F19" s="3" cm="1">
        <f t="array" ref="F19">SUM($C$3:$C19+$D$3:$D19)</f>
        <v>900</v>
      </c>
      <c r="G19" s="3">
        <f t="shared" si="0"/>
        <v>1023.0085659555148</v>
      </c>
      <c r="H19" s="3">
        <f t="shared" si="1"/>
        <v>1923.0085659555148</v>
      </c>
      <c r="I19" s="2">
        <v>0.05</v>
      </c>
      <c r="K19" s="23"/>
      <c r="L19" s="23"/>
      <c r="M19" s="24"/>
    </row>
    <row r="20" spans="1:13" ht="18" x14ac:dyDescent="0.2">
      <c r="A20" s="34">
        <v>18</v>
      </c>
      <c r="B20" s="1">
        <v>45444</v>
      </c>
      <c r="C20" s="3">
        <v>0</v>
      </c>
      <c r="D20" s="4">
        <v>0</v>
      </c>
      <c r="E20" s="3">
        <f t="shared" si="2"/>
        <v>96.150428297775747</v>
      </c>
      <c r="F20" s="3" cm="1">
        <f t="array" ref="F20">SUM($C$3:$C20+$D$3:$D20)</f>
        <v>900</v>
      </c>
      <c r="G20" s="3">
        <f t="shared" si="0"/>
        <v>1119.1589942532905</v>
      </c>
      <c r="H20" s="3">
        <f t="shared" si="1"/>
        <v>2019.1589942532905</v>
      </c>
      <c r="I20" s="2">
        <v>0.05</v>
      </c>
      <c r="K20" s="25"/>
      <c r="L20" s="25"/>
      <c r="M20" s="26"/>
    </row>
    <row r="21" spans="1:13" x14ac:dyDescent="0.2">
      <c r="A21" s="34">
        <v>19</v>
      </c>
      <c r="B21" s="1">
        <v>45474</v>
      </c>
      <c r="C21" s="3">
        <v>0</v>
      </c>
      <c r="D21" s="4">
        <v>0</v>
      </c>
      <c r="E21" s="3">
        <f t="shared" si="2"/>
        <v>100.95794971266453</v>
      </c>
      <c r="F21" s="3" cm="1">
        <f t="array" ref="F21">SUM($C$3:$C21+$D$3:$D21)</f>
        <v>900</v>
      </c>
      <c r="G21" s="3">
        <f t="shared" si="0"/>
        <v>1220.116943965955</v>
      </c>
      <c r="H21" s="3">
        <f t="shared" si="1"/>
        <v>2120.1169439659552</v>
      </c>
      <c r="I21" s="2">
        <v>0.05</v>
      </c>
    </row>
    <row r="22" spans="1:13" x14ac:dyDescent="0.2">
      <c r="A22" s="34">
        <v>20</v>
      </c>
      <c r="B22" s="1">
        <v>45505</v>
      </c>
      <c r="C22" s="3">
        <v>0</v>
      </c>
      <c r="D22" s="4">
        <v>0</v>
      </c>
      <c r="E22" s="3">
        <f t="shared" si="2"/>
        <v>106.00584719829777</v>
      </c>
      <c r="F22" s="3" cm="1">
        <f t="array" ref="F22">SUM($C$3:$C22+$D$3:$D22)</f>
        <v>900</v>
      </c>
      <c r="G22" s="3">
        <f t="shared" si="0"/>
        <v>1326.1227911642527</v>
      </c>
      <c r="H22" s="3">
        <f t="shared" si="1"/>
        <v>2226.1227911642527</v>
      </c>
      <c r="I22" s="2">
        <v>0.05</v>
      </c>
    </row>
    <row r="23" spans="1:13" x14ac:dyDescent="0.2">
      <c r="A23" s="34">
        <v>21</v>
      </c>
      <c r="B23" s="1">
        <v>45536</v>
      </c>
      <c r="C23" s="3">
        <v>0</v>
      </c>
      <c r="D23" s="4">
        <v>0</v>
      </c>
      <c r="E23" s="3">
        <f t="shared" si="2"/>
        <v>111.30613955821264</v>
      </c>
      <c r="F23" s="3" cm="1">
        <f t="array" ref="F23">SUM($C$3:$C23+$D$3:$D23)</f>
        <v>900</v>
      </c>
      <c r="G23" s="3">
        <f t="shared" si="0"/>
        <v>1437.4289307224653</v>
      </c>
      <c r="H23" s="3">
        <f t="shared" si="1"/>
        <v>2337.4289307224653</v>
      </c>
      <c r="I23" s="2">
        <v>0.05</v>
      </c>
    </row>
    <row r="24" spans="1:13" x14ac:dyDescent="0.2">
      <c r="A24" s="34">
        <v>22</v>
      </c>
      <c r="B24" s="1">
        <v>45566</v>
      </c>
      <c r="C24" s="3">
        <v>0</v>
      </c>
      <c r="D24" s="4">
        <v>0</v>
      </c>
      <c r="E24" s="3">
        <f t="shared" si="2"/>
        <v>116.87144653612327</v>
      </c>
      <c r="F24" s="3" cm="1">
        <f t="array" ref="F24">SUM($C$3:$C24+$D$3:$D24)</f>
        <v>900</v>
      </c>
      <c r="G24" s="3">
        <f t="shared" si="0"/>
        <v>1554.3003772585887</v>
      </c>
      <c r="H24" s="3">
        <f t="shared" si="1"/>
        <v>2454.3003772585889</v>
      </c>
      <c r="I24" s="2">
        <v>0.05</v>
      </c>
    </row>
    <row r="25" spans="1:13" x14ac:dyDescent="0.2">
      <c r="A25" s="34">
        <v>23</v>
      </c>
      <c r="B25" s="1">
        <v>45597</v>
      </c>
      <c r="C25" s="3">
        <v>0</v>
      </c>
      <c r="D25" s="4">
        <v>0</v>
      </c>
      <c r="E25" s="3">
        <f t="shared" si="2"/>
        <v>122.71501886292945</v>
      </c>
      <c r="F25" s="3" cm="1">
        <f t="array" ref="F25">SUM($C$3:$C25+$D$3:$D25)</f>
        <v>900</v>
      </c>
      <c r="G25" s="3">
        <f t="shared" si="0"/>
        <v>1677.0153961215181</v>
      </c>
      <c r="H25" s="3">
        <f t="shared" si="1"/>
        <v>2577.0153961215183</v>
      </c>
      <c r="I25" s="2">
        <v>0.05</v>
      </c>
    </row>
    <row r="26" spans="1:13" x14ac:dyDescent="0.2">
      <c r="A26" s="34">
        <v>24</v>
      </c>
      <c r="B26" s="1">
        <v>45627</v>
      </c>
      <c r="C26" s="3">
        <v>0</v>
      </c>
      <c r="D26" s="4">
        <v>0</v>
      </c>
      <c r="E26" s="3">
        <f t="shared" si="2"/>
        <v>128.85076980607593</v>
      </c>
      <c r="F26" s="3" cm="1">
        <f t="array" ref="F26">SUM($C$3:$C26+$D$3:$D26)</f>
        <v>900</v>
      </c>
      <c r="G26" s="3">
        <f t="shared" si="0"/>
        <v>1805.866165927594</v>
      </c>
      <c r="H26" s="3">
        <f t="shared" si="1"/>
        <v>2705.866165927594</v>
      </c>
      <c r="I26" s="2">
        <v>0.05</v>
      </c>
    </row>
    <row r="27" spans="1:13" x14ac:dyDescent="0.2">
      <c r="A27" s="34">
        <v>25</v>
      </c>
      <c r="B27" s="1">
        <v>45658</v>
      </c>
      <c r="C27" s="3">
        <v>0</v>
      </c>
      <c r="D27" s="4">
        <v>0</v>
      </c>
      <c r="E27" s="3">
        <f t="shared" si="2"/>
        <v>135.29330829637971</v>
      </c>
      <c r="F27" s="3" cm="1">
        <f t="array" ref="F27">SUM($C$3:$C27+$D$3:$D27)</f>
        <v>900</v>
      </c>
      <c r="G27" s="3">
        <f t="shared" si="0"/>
        <v>1941.1594742239738</v>
      </c>
      <c r="H27" s="3">
        <f t="shared" si="1"/>
        <v>2841.159474223974</v>
      </c>
      <c r="I27" s="2">
        <v>0.05</v>
      </c>
    </row>
    <row r="28" spans="1:13" x14ac:dyDescent="0.2">
      <c r="A28" s="34">
        <v>26</v>
      </c>
      <c r="B28" s="1">
        <v>45689</v>
      </c>
      <c r="C28" s="3">
        <v>0</v>
      </c>
      <c r="D28" s="4">
        <v>0</v>
      </c>
      <c r="E28" s="3">
        <f t="shared" si="2"/>
        <v>142.05797371119871</v>
      </c>
      <c r="F28" s="3" cm="1">
        <f t="array" ref="F28">SUM($C$3:$C28+$D$3:$D28)</f>
        <v>900</v>
      </c>
      <c r="G28" s="3">
        <f t="shared" si="0"/>
        <v>2083.2174479351725</v>
      </c>
      <c r="H28" s="3">
        <f t="shared" si="1"/>
        <v>2983.2174479351725</v>
      </c>
      <c r="I28" s="2">
        <v>0.05</v>
      </c>
    </row>
    <row r="29" spans="1:13" x14ac:dyDescent="0.2">
      <c r="A29" s="34">
        <v>27</v>
      </c>
      <c r="B29" s="1">
        <v>45717</v>
      </c>
      <c r="C29" s="3">
        <v>0</v>
      </c>
      <c r="D29" s="4">
        <v>0</v>
      </c>
      <c r="E29" s="3">
        <f t="shared" si="2"/>
        <v>149.16087239675863</v>
      </c>
      <c r="F29" s="3" cm="1">
        <f t="array" ref="F29">SUM($C$3:$C29+$D$3:$D29)</f>
        <v>900</v>
      </c>
      <c r="G29" s="3">
        <f t="shared" si="0"/>
        <v>2232.3783203319313</v>
      </c>
      <c r="H29" s="3">
        <f t="shared" si="1"/>
        <v>3132.3783203319313</v>
      </c>
      <c r="I29" s="2">
        <v>0.05</v>
      </c>
    </row>
    <row r="30" spans="1:13" x14ac:dyDescent="0.2">
      <c r="A30" s="34">
        <v>28</v>
      </c>
      <c r="B30" s="1">
        <v>45748</v>
      </c>
      <c r="C30" s="3">
        <v>0</v>
      </c>
      <c r="D30" s="4">
        <v>0</v>
      </c>
      <c r="E30" s="3">
        <f t="shared" si="2"/>
        <v>156.61891601659659</v>
      </c>
      <c r="F30" s="3" cm="1">
        <f t="array" ref="F30">SUM($C$3:$C30+$D$3:$D30)</f>
        <v>900</v>
      </c>
      <c r="G30" s="3">
        <f t="shared" si="0"/>
        <v>2388.9972363485276</v>
      </c>
      <c r="H30" s="3">
        <f t="shared" si="1"/>
        <v>3288.9972363485276</v>
      </c>
      <c r="I30" s="2">
        <v>0.05</v>
      </c>
    </row>
    <row r="31" spans="1:13" x14ac:dyDescent="0.2">
      <c r="A31" s="34">
        <v>29</v>
      </c>
      <c r="B31" s="1">
        <v>45778</v>
      </c>
      <c r="C31" s="3">
        <v>0</v>
      </c>
      <c r="D31" s="4">
        <v>0</v>
      </c>
      <c r="E31" s="3">
        <f t="shared" si="2"/>
        <v>164.44986181742638</v>
      </c>
      <c r="F31" s="3" cm="1">
        <f t="array" ref="F31">SUM($C$3:$C31+$D$3:$D31)</f>
        <v>900</v>
      </c>
      <c r="G31" s="3">
        <f t="shared" si="0"/>
        <v>2553.4470981659542</v>
      </c>
      <c r="H31" s="3">
        <f t="shared" si="1"/>
        <v>3453.4470981659542</v>
      </c>
      <c r="I31" s="2">
        <v>0.05</v>
      </c>
    </row>
    <row r="32" spans="1:13" x14ac:dyDescent="0.2">
      <c r="A32" s="34">
        <v>30</v>
      </c>
      <c r="B32" s="1">
        <v>45809</v>
      </c>
      <c r="C32" s="3">
        <v>0</v>
      </c>
      <c r="D32" s="4">
        <v>0</v>
      </c>
      <c r="E32" s="3">
        <f t="shared" si="2"/>
        <v>172.67235490829773</v>
      </c>
      <c r="F32" s="3" cm="1">
        <f t="array" ref="F32">SUM($C$3:$C32+$D$3:$D32)</f>
        <v>900</v>
      </c>
      <c r="G32" s="3">
        <f t="shared" si="0"/>
        <v>2726.1194530742519</v>
      </c>
      <c r="H32" s="3">
        <f t="shared" si="1"/>
        <v>3626.1194530742519</v>
      </c>
      <c r="I32" s="2">
        <v>0.05</v>
      </c>
    </row>
    <row r="33" spans="1:9" x14ac:dyDescent="0.2">
      <c r="A33" s="34">
        <v>31</v>
      </c>
      <c r="B33" s="1">
        <v>45839</v>
      </c>
      <c r="C33" s="3">
        <v>0</v>
      </c>
      <c r="D33" s="4">
        <v>0</v>
      </c>
      <c r="E33" s="3">
        <f t="shared" si="2"/>
        <v>181.30597265371262</v>
      </c>
      <c r="F33" s="3" cm="1">
        <f t="array" ref="F33">SUM($C$3:$C33+$D$3:$D33)</f>
        <v>900</v>
      </c>
      <c r="G33" s="3">
        <f t="shared" si="0"/>
        <v>2907.4254257279645</v>
      </c>
      <c r="H33" s="3">
        <f t="shared" si="1"/>
        <v>3807.4254257279645</v>
      </c>
      <c r="I33" s="2">
        <v>0.05</v>
      </c>
    </row>
    <row r="34" spans="1:9" x14ac:dyDescent="0.2">
      <c r="A34" s="34">
        <v>32</v>
      </c>
      <c r="B34" s="1">
        <v>45870</v>
      </c>
      <c r="C34" s="3">
        <v>0</v>
      </c>
      <c r="D34" s="4">
        <v>0</v>
      </c>
      <c r="E34" s="3">
        <f t="shared" si="2"/>
        <v>190.37127128639824</v>
      </c>
      <c r="F34" s="3" cm="1">
        <f t="array" ref="F34">SUM($C$3:$C34+$D$3:$D34)</f>
        <v>900</v>
      </c>
      <c r="G34" s="3">
        <f t="shared" si="0"/>
        <v>3097.7966970143625</v>
      </c>
      <c r="H34" s="3">
        <f t="shared" si="1"/>
        <v>3997.7966970143625</v>
      </c>
      <c r="I34" s="2">
        <v>0.05</v>
      </c>
    </row>
    <row r="35" spans="1:9" x14ac:dyDescent="0.2">
      <c r="A35" s="34">
        <v>33</v>
      </c>
      <c r="B35" s="1">
        <v>45901</v>
      </c>
      <c r="C35" s="3">
        <v>0</v>
      </c>
      <c r="D35" s="4">
        <v>0</v>
      </c>
      <c r="E35" s="3">
        <f t="shared" si="2"/>
        <v>199.88983485071813</v>
      </c>
      <c r="F35" s="3" cm="1">
        <f t="array" ref="F35">SUM($C$3:$C35+$D$3:$D35)</f>
        <v>900</v>
      </c>
      <c r="G35" s="3">
        <f t="shared" si="0"/>
        <v>3297.6865318650807</v>
      </c>
      <c r="H35" s="3">
        <f t="shared" si="1"/>
        <v>4197.6865318650807</v>
      </c>
      <c r="I35" s="2">
        <v>0.05</v>
      </c>
    </row>
    <row r="36" spans="1:9" x14ac:dyDescent="0.2">
      <c r="A36" s="34">
        <v>34</v>
      </c>
      <c r="B36" s="1">
        <v>45931</v>
      </c>
      <c r="C36" s="3">
        <v>0</v>
      </c>
      <c r="D36" s="4">
        <v>0</v>
      </c>
      <c r="E36" s="3">
        <f t="shared" si="2"/>
        <v>209.88432659325406</v>
      </c>
      <c r="F36" s="3" cm="1">
        <f t="array" ref="F36">SUM($C$3:$C36+$D$3:$D36)</f>
        <v>900</v>
      </c>
      <c r="G36" s="3">
        <f t="shared" si="0"/>
        <v>3507.5708584583349</v>
      </c>
      <c r="H36" s="3">
        <f t="shared" si="1"/>
        <v>4407.5708584583354</v>
      </c>
      <c r="I36" s="2">
        <v>0.05</v>
      </c>
    </row>
    <row r="37" spans="1:9" x14ac:dyDescent="0.2">
      <c r="A37" s="34">
        <v>35</v>
      </c>
      <c r="B37" s="1">
        <v>45962</v>
      </c>
      <c r="C37" s="3">
        <v>0</v>
      </c>
      <c r="D37" s="4">
        <v>0</v>
      </c>
      <c r="E37" s="3">
        <f t="shared" si="2"/>
        <v>220.37854292291678</v>
      </c>
      <c r="F37" s="3" cm="1">
        <f t="array" ref="F37">SUM($C$3:$C37+$D$3:$D37)</f>
        <v>900</v>
      </c>
      <c r="G37" s="3">
        <f t="shared" si="0"/>
        <v>3727.9494013812518</v>
      </c>
      <c r="H37" s="3">
        <f t="shared" si="1"/>
        <v>4627.9494013812518</v>
      </c>
      <c r="I37" s="2">
        <v>0.05</v>
      </c>
    </row>
    <row r="38" spans="1:9" x14ac:dyDescent="0.2">
      <c r="A38" s="34">
        <v>36</v>
      </c>
      <c r="B38" s="1">
        <v>45992</v>
      </c>
      <c r="C38" s="3">
        <v>0</v>
      </c>
      <c r="D38" s="4">
        <v>0</v>
      </c>
      <c r="E38" s="3">
        <f t="shared" si="2"/>
        <v>231.39747006906259</v>
      </c>
      <c r="F38" s="3" cm="1">
        <f t="array" ref="F38">SUM($C$3:$C38+$D$3:$D38)</f>
        <v>900</v>
      </c>
      <c r="G38" s="3">
        <f t="shared" si="0"/>
        <v>3959.3468714503142</v>
      </c>
      <c r="H38" s="3">
        <f t="shared" si="1"/>
        <v>4859.3468714503142</v>
      </c>
      <c r="I38" s="2">
        <v>0.05</v>
      </c>
    </row>
    <row r="39" spans="1:9" x14ac:dyDescent="0.2">
      <c r="A39" s="34">
        <v>37</v>
      </c>
      <c r="B39" s="1">
        <v>46023</v>
      </c>
      <c r="C39" s="3">
        <v>0</v>
      </c>
      <c r="D39" s="4">
        <v>0</v>
      </c>
      <c r="E39" s="3">
        <f t="shared" ref="E39:E50" si="3">H38*I38</f>
        <v>242.96734357251572</v>
      </c>
      <c r="F39" s="3" cm="1">
        <f t="array" ref="F39">SUM($C$3:$C39+$D$3:$D39)</f>
        <v>900</v>
      </c>
      <c r="G39" s="3">
        <f t="shared" ref="G39:G50" si="4">H38*I38+G38</f>
        <v>4202.3142150228296</v>
      </c>
      <c r="H39" s="3">
        <f t="shared" ref="H39:H50" si="5">F39+G39</f>
        <v>5102.3142150228296</v>
      </c>
      <c r="I39" s="2">
        <v>0.05</v>
      </c>
    </row>
    <row r="40" spans="1:9" x14ac:dyDescent="0.2">
      <c r="A40" s="34">
        <v>38</v>
      </c>
      <c r="B40" s="1">
        <v>46054</v>
      </c>
      <c r="C40" s="3">
        <v>0</v>
      </c>
      <c r="D40" s="4">
        <v>0</v>
      </c>
      <c r="E40" s="3">
        <f t="shared" si="3"/>
        <v>255.11571075114148</v>
      </c>
      <c r="F40" s="3" cm="1">
        <f t="array" ref="F40">SUM($C$3:$C40+$D$3:$D40)</f>
        <v>900</v>
      </c>
      <c r="G40" s="3">
        <f t="shared" si="4"/>
        <v>4457.4299257739713</v>
      </c>
      <c r="H40" s="3">
        <f t="shared" si="5"/>
        <v>5357.4299257739713</v>
      </c>
      <c r="I40" s="2">
        <v>0.05</v>
      </c>
    </row>
    <row r="41" spans="1:9" x14ac:dyDescent="0.2">
      <c r="A41" s="34">
        <v>39</v>
      </c>
      <c r="B41" s="1">
        <v>46082</v>
      </c>
      <c r="C41" s="3">
        <v>0</v>
      </c>
      <c r="D41" s="4">
        <v>0</v>
      </c>
      <c r="E41" s="3">
        <f t="shared" si="3"/>
        <v>267.87149628869855</v>
      </c>
      <c r="F41" s="3" cm="1">
        <f t="array" ref="F41">SUM($C$3:$C41+$D$3:$D41)</f>
        <v>900</v>
      </c>
      <c r="G41" s="3">
        <f t="shared" si="4"/>
        <v>4725.3014220626701</v>
      </c>
      <c r="H41" s="3">
        <f t="shared" si="5"/>
        <v>5625.3014220626701</v>
      </c>
      <c r="I41" s="2">
        <v>0.05</v>
      </c>
    </row>
    <row r="42" spans="1:9" x14ac:dyDescent="0.2">
      <c r="A42" s="34">
        <v>40</v>
      </c>
      <c r="B42" s="1">
        <v>46113</v>
      </c>
      <c r="C42" s="3">
        <v>0</v>
      </c>
      <c r="D42" s="4">
        <v>0</v>
      </c>
      <c r="E42" s="3">
        <f t="shared" si="3"/>
        <v>281.26507110313349</v>
      </c>
      <c r="F42" s="3" cm="1">
        <f t="array" ref="F42">SUM($C$3:$C42+$D$3:$D42)</f>
        <v>900</v>
      </c>
      <c r="G42" s="3">
        <f t="shared" si="4"/>
        <v>5006.5664931658039</v>
      </c>
      <c r="H42" s="3">
        <f t="shared" si="5"/>
        <v>5906.5664931658039</v>
      </c>
      <c r="I42" s="2">
        <v>0.05</v>
      </c>
    </row>
    <row r="43" spans="1:9" x14ac:dyDescent="0.2">
      <c r="A43" s="34">
        <v>41</v>
      </c>
      <c r="B43" s="1">
        <v>46143</v>
      </c>
      <c r="C43" s="3">
        <v>0</v>
      </c>
      <c r="D43" s="4">
        <v>0</v>
      </c>
      <c r="E43" s="3">
        <f t="shared" si="3"/>
        <v>295.32832465829023</v>
      </c>
      <c r="F43" s="3" cm="1">
        <f t="array" ref="F43">SUM($C$3:$C43+$D$3:$D43)</f>
        <v>900</v>
      </c>
      <c r="G43" s="3">
        <f t="shared" si="4"/>
        <v>5301.8948178240944</v>
      </c>
      <c r="H43" s="3">
        <f t="shared" si="5"/>
        <v>6201.8948178240944</v>
      </c>
      <c r="I43" s="2">
        <v>0.05</v>
      </c>
    </row>
    <row r="44" spans="1:9" x14ac:dyDescent="0.2">
      <c r="A44" s="34">
        <v>42</v>
      </c>
      <c r="B44" s="1">
        <v>46174</v>
      </c>
      <c r="C44" s="3">
        <v>0</v>
      </c>
      <c r="D44" s="4">
        <v>0</v>
      </c>
      <c r="E44" s="3">
        <f t="shared" si="3"/>
        <v>310.09474089120476</v>
      </c>
      <c r="F44" s="3" cm="1">
        <f t="array" ref="F44">SUM($C$3:$C44+$D$3:$D44)</f>
        <v>900</v>
      </c>
      <c r="G44" s="3">
        <f t="shared" si="4"/>
        <v>5611.9895587152987</v>
      </c>
      <c r="H44" s="3">
        <f t="shared" si="5"/>
        <v>6511.9895587152987</v>
      </c>
      <c r="I44" s="2">
        <v>0.05</v>
      </c>
    </row>
    <row r="45" spans="1:9" x14ac:dyDescent="0.2">
      <c r="A45" s="34">
        <v>43</v>
      </c>
      <c r="B45" s="1">
        <v>46204</v>
      </c>
      <c r="C45" s="3">
        <v>0</v>
      </c>
      <c r="D45" s="4">
        <v>0</v>
      </c>
      <c r="E45" s="3">
        <f t="shared" si="3"/>
        <v>325.59947793576498</v>
      </c>
      <c r="F45" s="3" cm="1">
        <f t="array" ref="F45">SUM($C$3:$C45+$D$3:$D45)</f>
        <v>900</v>
      </c>
      <c r="G45" s="3">
        <f t="shared" si="4"/>
        <v>5937.5890366510639</v>
      </c>
      <c r="H45" s="3">
        <f t="shared" si="5"/>
        <v>6837.5890366510639</v>
      </c>
      <c r="I45" s="2">
        <v>0.05</v>
      </c>
    </row>
    <row r="46" spans="1:9" x14ac:dyDescent="0.2">
      <c r="A46" s="34">
        <v>44</v>
      </c>
      <c r="B46" s="1">
        <v>46235</v>
      </c>
      <c r="C46" s="3">
        <v>0</v>
      </c>
      <c r="D46" s="4">
        <v>0</v>
      </c>
      <c r="E46" s="3">
        <f t="shared" si="3"/>
        <v>341.87945183255323</v>
      </c>
      <c r="F46" s="3" cm="1">
        <f t="array" ref="F46">SUM($C$3:$C46+$D$3:$D46)</f>
        <v>900</v>
      </c>
      <c r="G46" s="3">
        <f t="shared" si="4"/>
        <v>6279.468488483617</v>
      </c>
      <c r="H46" s="3">
        <f t="shared" si="5"/>
        <v>7179.468488483617</v>
      </c>
      <c r="I46" s="2">
        <v>0.05</v>
      </c>
    </row>
    <row r="47" spans="1:9" x14ac:dyDescent="0.2">
      <c r="A47" s="34">
        <v>45</v>
      </c>
      <c r="B47" s="1">
        <v>46266</v>
      </c>
      <c r="C47" s="3">
        <v>0</v>
      </c>
      <c r="D47" s="4">
        <v>0</v>
      </c>
      <c r="E47" s="3">
        <f t="shared" si="3"/>
        <v>358.97342442418085</v>
      </c>
      <c r="F47" s="3" cm="1">
        <f t="array" ref="F47">SUM($C$3:$C47+$D$3:$D47)</f>
        <v>900</v>
      </c>
      <c r="G47" s="3">
        <f t="shared" si="4"/>
        <v>6638.4419129077978</v>
      </c>
      <c r="H47" s="3">
        <f t="shared" si="5"/>
        <v>7538.4419129077978</v>
      </c>
      <c r="I47" s="2">
        <v>0.05</v>
      </c>
    </row>
    <row r="48" spans="1:9" x14ac:dyDescent="0.2">
      <c r="A48" s="34">
        <v>46</v>
      </c>
      <c r="B48" s="1">
        <v>46296</v>
      </c>
      <c r="C48" s="3">
        <v>0</v>
      </c>
      <c r="D48" s="4">
        <v>0</v>
      </c>
      <c r="E48" s="3">
        <f t="shared" si="3"/>
        <v>376.9220956453899</v>
      </c>
      <c r="F48" s="3" cm="1">
        <f t="array" ref="F48">SUM($C$3:$C48+$D$3:$D48)</f>
        <v>900</v>
      </c>
      <c r="G48" s="3">
        <f t="shared" si="4"/>
        <v>7015.3640085531879</v>
      </c>
      <c r="H48" s="3">
        <f t="shared" si="5"/>
        <v>7915.3640085531879</v>
      </c>
      <c r="I48" s="2">
        <v>0.05</v>
      </c>
    </row>
    <row r="49" spans="1:9" x14ac:dyDescent="0.2">
      <c r="A49" s="34">
        <v>47</v>
      </c>
      <c r="B49" s="1">
        <v>46327</v>
      </c>
      <c r="C49" s="3">
        <v>0</v>
      </c>
      <c r="D49" s="4">
        <v>0</v>
      </c>
      <c r="E49" s="3">
        <f t="shared" si="3"/>
        <v>395.76820042765939</v>
      </c>
      <c r="F49" s="3" cm="1">
        <f t="array" ref="F49">SUM($C$3:$C49+$D$3:$D49)</f>
        <v>900</v>
      </c>
      <c r="G49" s="3">
        <f t="shared" si="4"/>
        <v>7411.1322089808473</v>
      </c>
      <c r="H49" s="3">
        <f t="shared" si="5"/>
        <v>8311.1322089808473</v>
      </c>
      <c r="I49" s="2">
        <v>0.05</v>
      </c>
    </row>
    <row r="50" spans="1:9" x14ac:dyDescent="0.2">
      <c r="A50" s="34">
        <v>48</v>
      </c>
      <c r="B50" s="1">
        <v>46357</v>
      </c>
      <c r="C50" s="3">
        <v>0</v>
      </c>
      <c r="D50" s="4">
        <v>0</v>
      </c>
      <c r="E50" s="3">
        <f t="shared" si="3"/>
        <v>415.55661044904241</v>
      </c>
      <c r="F50" s="3" cm="1">
        <f t="array" ref="F50">SUM($C$3:$C62+$D$3:$D62)</f>
        <v>900</v>
      </c>
      <c r="G50" s="3">
        <f t="shared" si="4"/>
        <v>7826.6888194298899</v>
      </c>
      <c r="H50" s="3">
        <f t="shared" si="5"/>
        <v>8726.6888194298899</v>
      </c>
      <c r="I50" s="2">
        <v>0.05</v>
      </c>
    </row>
    <row r="51" spans="1:9" x14ac:dyDescent="0.2">
      <c r="A51" s="34">
        <v>49</v>
      </c>
      <c r="B51" s="1">
        <v>46388</v>
      </c>
      <c r="C51" s="3">
        <v>0</v>
      </c>
      <c r="D51" s="4">
        <v>0</v>
      </c>
      <c r="E51" s="3">
        <f t="shared" ref="E51:E62" si="6">H50*I50</f>
        <v>436.33444097149453</v>
      </c>
      <c r="F51" s="3" cm="1">
        <f t="array" ref="F51">SUM($C$3:$C51+$D$3:$D51)</f>
        <v>900</v>
      </c>
      <c r="G51" s="3">
        <f t="shared" ref="G51:G62" si="7">H50*I50+G50</f>
        <v>8263.0232604013836</v>
      </c>
      <c r="H51" s="3">
        <f t="shared" ref="H51:H62" si="8">F51+G51</f>
        <v>9163.0232604013836</v>
      </c>
      <c r="I51" s="2">
        <v>0.05</v>
      </c>
    </row>
    <row r="52" spans="1:9" x14ac:dyDescent="0.2">
      <c r="A52" s="34">
        <v>50</v>
      </c>
      <c r="B52" s="1">
        <v>46419</v>
      </c>
      <c r="C52" s="3">
        <v>0</v>
      </c>
      <c r="D52" s="4">
        <v>0</v>
      </c>
      <c r="E52" s="3">
        <f t="shared" si="6"/>
        <v>458.15116302006919</v>
      </c>
      <c r="F52" s="3" cm="1">
        <f t="array" ref="F52">SUM($C$3:$C52+$D$3:$D52)</f>
        <v>900</v>
      </c>
      <c r="G52" s="3">
        <f t="shared" si="7"/>
        <v>8721.174423421453</v>
      </c>
      <c r="H52" s="3">
        <f t="shared" si="8"/>
        <v>9621.174423421453</v>
      </c>
      <c r="I52" s="2">
        <v>0.05</v>
      </c>
    </row>
    <row r="53" spans="1:9" x14ac:dyDescent="0.2">
      <c r="A53" s="34">
        <v>51</v>
      </c>
      <c r="B53" s="1">
        <v>46447</v>
      </c>
      <c r="C53" s="3">
        <v>0</v>
      </c>
      <c r="D53" s="4">
        <v>0</v>
      </c>
      <c r="E53" s="3">
        <f t="shared" si="6"/>
        <v>481.05872117107265</v>
      </c>
      <c r="F53" s="3" cm="1">
        <f t="array" ref="F53">SUM($C$3:$C53+$D$3:$D53)</f>
        <v>900</v>
      </c>
      <c r="G53" s="3">
        <f t="shared" si="7"/>
        <v>9202.2331445925265</v>
      </c>
      <c r="H53" s="3">
        <f t="shared" si="8"/>
        <v>10102.233144592527</v>
      </c>
      <c r="I53" s="2">
        <v>0.05</v>
      </c>
    </row>
    <row r="54" spans="1:9" x14ac:dyDescent="0.2">
      <c r="A54" s="34">
        <v>52</v>
      </c>
      <c r="B54" s="1">
        <v>46478</v>
      </c>
      <c r="C54" s="3">
        <v>0</v>
      </c>
      <c r="D54" s="4">
        <v>0</v>
      </c>
      <c r="E54" s="3">
        <f t="shared" si="6"/>
        <v>505.11165722962636</v>
      </c>
      <c r="F54" s="3" cm="1">
        <f t="array" ref="F54">SUM($C$3:$C54+$D$3:$D54)</f>
        <v>900</v>
      </c>
      <c r="G54" s="3">
        <f t="shared" si="7"/>
        <v>9707.3448018221534</v>
      </c>
      <c r="H54" s="3">
        <f t="shared" si="8"/>
        <v>10607.344801822153</v>
      </c>
      <c r="I54" s="2">
        <v>0.05</v>
      </c>
    </row>
    <row r="55" spans="1:9" x14ac:dyDescent="0.2">
      <c r="A55" s="34">
        <v>53</v>
      </c>
      <c r="B55" s="1">
        <v>46508</v>
      </c>
      <c r="C55" s="3">
        <v>0</v>
      </c>
      <c r="D55" s="4">
        <v>0</v>
      </c>
      <c r="E55" s="3">
        <f t="shared" si="6"/>
        <v>530.36724009110765</v>
      </c>
      <c r="F55" s="3" cm="1">
        <f t="array" ref="F55">SUM($C$3:$C55+$D$3:$D55)</f>
        <v>900</v>
      </c>
      <c r="G55" s="3">
        <f t="shared" si="7"/>
        <v>10237.712041913261</v>
      </c>
      <c r="H55" s="3">
        <f t="shared" si="8"/>
        <v>11137.712041913261</v>
      </c>
      <c r="I55" s="2">
        <v>0.05</v>
      </c>
    </row>
    <row r="56" spans="1:9" x14ac:dyDescent="0.2">
      <c r="A56" s="34">
        <v>54</v>
      </c>
      <c r="B56" s="1">
        <v>46539</v>
      </c>
      <c r="C56" s="3">
        <v>0</v>
      </c>
      <c r="D56" s="4">
        <v>0</v>
      </c>
      <c r="E56" s="3">
        <f t="shared" si="6"/>
        <v>556.8856020956631</v>
      </c>
      <c r="F56" s="3" cm="1">
        <f t="array" ref="F56">SUM($C$3:$C56+$D$3:$D56)</f>
        <v>900</v>
      </c>
      <c r="G56" s="3">
        <f t="shared" si="7"/>
        <v>10794.597644008923</v>
      </c>
      <c r="H56" s="3">
        <f t="shared" si="8"/>
        <v>11694.597644008923</v>
      </c>
      <c r="I56" s="2">
        <v>0.05</v>
      </c>
    </row>
    <row r="57" spans="1:9" x14ac:dyDescent="0.2">
      <c r="A57" s="34">
        <v>55</v>
      </c>
      <c r="B57" s="1">
        <v>46569</v>
      </c>
      <c r="C57" s="3">
        <v>0</v>
      </c>
      <c r="D57" s="4">
        <v>0</v>
      </c>
      <c r="E57" s="3">
        <f t="shared" si="6"/>
        <v>584.72988220044624</v>
      </c>
      <c r="F57" s="3" cm="1">
        <f t="array" ref="F57">SUM($C$3:$C57+$D$3:$D57)</f>
        <v>900</v>
      </c>
      <c r="G57" s="3">
        <f t="shared" si="7"/>
        <v>11379.32752620937</v>
      </c>
      <c r="H57" s="3">
        <f t="shared" si="8"/>
        <v>12279.32752620937</v>
      </c>
      <c r="I57" s="2">
        <v>0.05</v>
      </c>
    </row>
    <row r="58" spans="1:9" x14ac:dyDescent="0.2">
      <c r="A58" s="34">
        <v>56</v>
      </c>
      <c r="B58" s="1">
        <v>46600</v>
      </c>
      <c r="C58" s="3">
        <v>0</v>
      </c>
      <c r="D58" s="4">
        <v>0</v>
      </c>
      <c r="E58" s="3">
        <f t="shared" si="6"/>
        <v>613.96637631046849</v>
      </c>
      <c r="F58" s="3" cm="1">
        <f t="array" ref="F58">SUM($C$3:$C58+$D$3:$D58)</f>
        <v>900</v>
      </c>
      <c r="G58" s="3">
        <f t="shared" si="7"/>
        <v>11993.293902519839</v>
      </c>
      <c r="H58" s="3">
        <f t="shared" si="8"/>
        <v>12893.293902519839</v>
      </c>
      <c r="I58" s="2">
        <v>0.05</v>
      </c>
    </row>
    <row r="59" spans="1:9" x14ac:dyDescent="0.2">
      <c r="A59" s="34">
        <v>57</v>
      </c>
      <c r="B59" s="1">
        <v>46631</v>
      </c>
      <c r="C59" s="3">
        <v>0</v>
      </c>
      <c r="D59" s="4">
        <v>0</v>
      </c>
      <c r="E59" s="3">
        <f t="shared" si="6"/>
        <v>644.66469512599201</v>
      </c>
      <c r="F59" s="3" cm="1">
        <f t="array" ref="F59">SUM($C$3:$C59+$D$3:$D59)</f>
        <v>900</v>
      </c>
      <c r="G59" s="3">
        <f t="shared" si="7"/>
        <v>12637.958597645831</v>
      </c>
      <c r="H59" s="3">
        <f t="shared" si="8"/>
        <v>13537.958597645831</v>
      </c>
      <c r="I59" s="2">
        <v>0.05</v>
      </c>
    </row>
    <row r="60" spans="1:9" x14ac:dyDescent="0.2">
      <c r="A60" s="34">
        <v>58</v>
      </c>
      <c r="B60" s="1">
        <v>46661</v>
      </c>
      <c r="C60" s="3">
        <v>0</v>
      </c>
      <c r="D60" s="4">
        <v>0</v>
      </c>
      <c r="E60" s="3">
        <f t="shared" si="6"/>
        <v>676.89792988229158</v>
      </c>
      <c r="F60" s="3" cm="1">
        <f t="array" ref="F60">SUM($C$3:$C60+$D$3:$D60)</f>
        <v>900</v>
      </c>
      <c r="G60" s="3">
        <f t="shared" si="7"/>
        <v>13314.856527528123</v>
      </c>
      <c r="H60" s="3">
        <f t="shared" si="8"/>
        <v>14214.856527528123</v>
      </c>
      <c r="I60" s="2">
        <v>0.05</v>
      </c>
    </row>
    <row r="61" spans="1:9" x14ac:dyDescent="0.2">
      <c r="A61" s="34">
        <v>59</v>
      </c>
      <c r="B61" s="1">
        <v>46692</v>
      </c>
      <c r="C61" s="3">
        <v>0</v>
      </c>
      <c r="D61" s="4">
        <v>0</v>
      </c>
      <c r="E61" s="3">
        <f t="shared" si="6"/>
        <v>710.74282637640624</v>
      </c>
      <c r="F61" s="3" cm="1">
        <f t="array" ref="F61">SUM($C$3:$C62+$D$3:$D62)</f>
        <v>900</v>
      </c>
      <c r="G61" s="3">
        <f t="shared" si="7"/>
        <v>14025.59935390453</v>
      </c>
      <c r="H61" s="3">
        <f t="shared" si="8"/>
        <v>14925.59935390453</v>
      </c>
      <c r="I61" s="2">
        <v>0.05</v>
      </c>
    </row>
    <row r="62" spans="1:9" x14ac:dyDescent="0.2">
      <c r="A62" s="34">
        <v>60</v>
      </c>
      <c r="B62" s="1">
        <v>46722</v>
      </c>
      <c r="C62" s="3">
        <v>0</v>
      </c>
      <c r="D62" s="4">
        <v>0</v>
      </c>
      <c r="E62" s="3">
        <f t="shared" si="6"/>
        <v>746.27996769522656</v>
      </c>
      <c r="F62" s="3" cm="1">
        <f t="array" ref="F62">SUM($C$3:$C62+$D$3:$D62)</f>
        <v>900</v>
      </c>
      <c r="G62" s="3">
        <f t="shared" si="7"/>
        <v>14771.879321599758</v>
      </c>
      <c r="H62" s="3">
        <f t="shared" si="8"/>
        <v>15671.879321599758</v>
      </c>
      <c r="I62" s="2">
        <v>0.05</v>
      </c>
    </row>
  </sheetData>
  <mergeCells count="1">
    <mergeCell ref="A1:XFD1"/>
  </mergeCells>
  <phoneticPr fontId="6" type="noConversion"/>
  <conditionalFormatting sqref="A3:I62">
    <cfRule type="expression" dxfId="9" priority="1">
      <formula>MOD(ROW(),12)=3</formula>
    </cfRule>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6E4FD-B445-B046-A732-95708A2F0C6C}">
  <dimension ref="A1:E2"/>
  <sheetViews>
    <sheetView workbookViewId="0">
      <selection activeCell="N10" sqref="N10"/>
    </sheetView>
  </sheetViews>
  <sheetFormatPr baseColWidth="10" defaultRowHeight="16" x14ac:dyDescent="0.2"/>
  <cols>
    <col min="2" max="2" width="11.5" customWidth="1"/>
  </cols>
  <sheetData>
    <row r="1" spans="1:5" x14ac:dyDescent="0.2">
      <c r="A1" t="s">
        <v>46</v>
      </c>
      <c r="B1" t="s">
        <v>50</v>
      </c>
      <c r="C1" t="s">
        <v>47</v>
      </c>
      <c r="D1" t="s">
        <v>48</v>
      </c>
      <c r="E1" t="s">
        <v>49</v>
      </c>
    </row>
    <row r="2" spans="1:5" x14ac:dyDescent="0.2">
      <c r="A2" s="31">
        <v>44927</v>
      </c>
      <c r="B2" t="s">
        <v>51</v>
      </c>
      <c r="C2">
        <v>28</v>
      </c>
      <c r="D2" t="s">
        <v>52</v>
      </c>
      <c r="E2" t="s">
        <v>53</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CF57C-843A-FF42-93D7-52860D558B5B}">
  <dimension ref="B1:V49"/>
  <sheetViews>
    <sheetView showGridLines="0" tabSelected="1" zoomScale="115" zoomScaleNormal="115" workbookViewId="0">
      <pane ySplit="1" topLeftCell="A2" activePane="bottomLeft" state="frozen"/>
      <selection pane="bottomLeft" activeCell="F3" sqref="F3"/>
    </sheetView>
  </sheetViews>
  <sheetFormatPr baseColWidth="10" defaultColWidth="14.33203125" defaultRowHeight="16" x14ac:dyDescent="0.2"/>
  <cols>
    <col min="1" max="1" width="1.83203125" style="5" customWidth="1"/>
    <col min="2" max="2" width="1.5" style="5" customWidth="1"/>
    <col min="3" max="3" width="18.83203125" style="5" bestFit="1" customWidth="1"/>
    <col min="4" max="4" width="19.1640625" style="5" bestFit="1" customWidth="1"/>
    <col min="5" max="5" width="14.5" style="5" bestFit="1" customWidth="1"/>
    <col min="6" max="6" width="13.33203125" style="5" customWidth="1"/>
    <col min="7" max="8" width="1.33203125" style="5" customWidth="1"/>
    <col min="9" max="9" width="1.1640625" style="5" customWidth="1"/>
    <col min="10" max="10" width="16.5" style="5" bestFit="1" customWidth="1"/>
    <col min="11" max="11" width="21.6640625" style="5" bestFit="1" customWidth="1"/>
    <col min="12" max="12" width="15.83203125" style="5" bestFit="1" customWidth="1"/>
    <col min="13" max="13" width="13.1640625" style="5" customWidth="1"/>
    <col min="14" max="14" width="1.1640625" style="5" customWidth="1"/>
    <col min="15" max="15" width="1.5" style="5" customWidth="1"/>
    <col min="16" max="16" width="1" style="5" customWidth="1"/>
    <col min="17" max="17" width="25.6640625" style="5" bestFit="1" customWidth="1"/>
    <col min="18" max="18" width="27.5" style="5" bestFit="1" customWidth="1"/>
    <col min="19" max="19" width="11.33203125" style="5" customWidth="1"/>
    <col min="20" max="20" width="12.1640625" style="5" customWidth="1"/>
    <col min="21" max="21" width="12.6640625" style="5" bestFit="1" customWidth="1"/>
    <col min="22" max="22" width="1.33203125" style="5" customWidth="1"/>
    <col min="23" max="16384" width="14.33203125" style="5"/>
  </cols>
  <sheetData>
    <row r="1" spans="2:22" s="14" customFormat="1" ht="38" customHeight="1" x14ac:dyDescent="0.2"/>
    <row r="3" spans="2:22" ht="19" customHeight="1" x14ac:dyDescent="0.2">
      <c r="B3" s="96"/>
      <c r="C3" s="147" t="s">
        <v>110</v>
      </c>
      <c r="D3" s="98"/>
      <c r="E3" s="98"/>
      <c r="F3" s="98"/>
      <c r="G3" s="99"/>
      <c r="H3" s="100"/>
      <c r="I3" s="98"/>
      <c r="J3" s="101" t="s">
        <v>114</v>
      </c>
      <c r="K3" s="102"/>
      <c r="L3" s="103"/>
      <c r="M3" s="103"/>
      <c r="N3" s="103"/>
      <c r="P3" s="96"/>
      <c r="Q3" s="97" t="s">
        <v>111</v>
      </c>
      <c r="R3" s="168" t="s">
        <v>45</v>
      </c>
      <c r="S3" s="168"/>
      <c r="T3" s="168"/>
      <c r="U3" s="168"/>
      <c r="V3" s="91"/>
    </row>
    <row r="4" spans="2:22" ht="19" x14ac:dyDescent="0.2">
      <c r="B4" s="96"/>
      <c r="C4" s="102"/>
      <c r="D4" s="98"/>
      <c r="E4" s="98"/>
      <c r="F4" s="98"/>
      <c r="G4" s="99"/>
      <c r="H4" s="100"/>
      <c r="I4" s="98"/>
      <c r="J4" s="96"/>
      <c r="K4" s="96"/>
      <c r="L4" s="96"/>
      <c r="M4" s="103"/>
      <c r="N4" s="103"/>
      <c r="P4" s="96"/>
      <c r="Q4" s="97"/>
      <c r="R4" s="168"/>
      <c r="S4" s="168"/>
      <c r="T4" s="168"/>
      <c r="U4" s="168"/>
      <c r="V4" s="91"/>
    </row>
    <row r="5" spans="2:22" ht="16" customHeight="1" x14ac:dyDescent="0.2">
      <c r="B5" s="96"/>
      <c r="C5" s="96"/>
      <c r="D5" s="96"/>
      <c r="E5" s="96"/>
      <c r="F5" s="96"/>
      <c r="G5" s="96"/>
      <c r="I5" s="98"/>
      <c r="J5" s="169" t="s">
        <v>101</v>
      </c>
      <c r="K5" s="169"/>
      <c r="L5" s="104">
        <v>0.03</v>
      </c>
      <c r="M5" s="96"/>
      <c r="N5" s="96"/>
      <c r="P5" s="96"/>
      <c r="Q5" s="96"/>
      <c r="R5" s="105" t="s">
        <v>38</v>
      </c>
      <c r="S5" s="170" t="s">
        <v>37</v>
      </c>
      <c r="T5" s="170"/>
      <c r="U5" s="96"/>
      <c r="V5" s="91"/>
    </row>
    <row r="6" spans="2:22" ht="16" customHeight="1" x14ac:dyDescent="0.2">
      <c r="B6" s="96"/>
      <c r="C6" s="177" t="s">
        <v>102</v>
      </c>
      <c r="D6" s="178"/>
      <c r="E6" s="106">
        <v>50000</v>
      </c>
      <c r="F6" s="98"/>
      <c r="G6" s="98"/>
      <c r="H6" s="6"/>
      <c r="I6" s="96"/>
      <c r="J6" s="179" t="s">
        <v>95</v>
      </c>
      <c r="K6" s="180"/>
      <c r="L6" s="107">
        <f>E6*L5</f>
        <v>1500</v>
      </c>
      <c r="M6" s="96"/>
      <c r="N6" s="96"/>
      <c r="P6" s="96"/>
      <c r="Q6" s="96"/>
      <c r="R6" s="96"/>
      <c r="S6" s="96"/>
      <c r="T6" s="96"/>
      <c r="U6" s="96"/>
      <c r="V6" s="91"/>
    </row>
    <row r="7" spans="2:22" ht="17" x14ac:dyDescent="0.2">
      <c r="B7" s="96"/>
      <c r="C7" s="181" t="s">
        <v>103</v>
      </c>
      <c r="D7" s="182"/>
      <c r="E7" s="108">
        <f>E6-L6</f>
        <v>48500</v>
      </c>
      <c r="F7" s="96"/>
      <c r="G7" s="96"/>
      <c r="I7" s="96"/>
      <c r="J7" s="109" t="s">
        <v>96</v>
      </c>
      <c r="K7" s="109"/>
      <c r="L7" s="110">
        <f>L6/12</f>
        <v>125</v>
      </c>
      <c r="M7" s="96"/>
      <c r="N7" s="111"/>
      <c r="P7" s="96"/>
      <c r="Q7" s="112" t="s">
        <v>41</v>
      </c>
      <c r="R7" s="113" t="s">
        <v>34</v>
      </c>
      <c r="S7" s="113" t="s">
        <v>35</v>
      </c>
      <c r="T7" s="113" t="s">
        <v>36</v>
      </c>
      <c r="U7" s="113" t="s">
        <v>42</v>
      </c>
      <c r="V7" s="91"/>
    </row>
    <row r="8" spans="2:22" ht="16" customHeight="1" x14ac:dyDescent="0.2">
      <c r="B8" s="96"/>
      <c r="C8" s="179" t="s">
        <v>16</v>
      </c>
      <c r="D8" s="180"/>
      <c r="E8" s="108">
        <f>IF(E7&gt;100000, E7-100000,0)</f>
        <v>0</v>
      </c>
      <c r="F8" s="114"/>
      <c r="G8" s="114"/>
      <c r="H8" s="90"/>
      <c r="I8" s="96"/>
      <c r="J8" s="96"/>
      <c r="K8" s="96"/>
      <c r="L8" s="115"/>
      <c r="M8" s="96"/>
      <c r="N8" s="96"/>
      <c r="P8" s="96"/>
      <c r="Q8" s="112" t="s">
        <v>39</v>
      </c>
      <c r="R8" s="108">
        <f>1682.91</f>
        <v>1682.91</v>
      </c>
      <c r="S8" s="108">
        <f>2274.58</f>
        <v>2274.58</v>
      </c>
      <c r="T8" s="108">
        <f>2114.58</f>
        <v>2114.58</v>
      </c>
      <c r="U8" s="108">
        <f>1750</f>
        <v>1750</v>
      </c>
      <c r="V8" s="91"/>
    </row>
    <row r="9" spans="2:22" ht="16" customHeight="1" x14ac:dyDescent="0.2">
      <c r="B9" s="96"/>
      <c r="C9" s="183" t="s">
        <v>13</v>
      </c>
      <c r="D9" s="183"/>
      <c r="E9" s="108">
        <f>IF(E8/2&gt;12570, 12570,E8/2)</f>
        <v>0</v>
      </c>
      <c r="F9" s="96"/>
      <c r="G9" s="96"/>
      <c r="M9" s="116"/>
      <c r="N9" s="116"/>
      <c r="P9" s="96"/>
      <c r="Q9" s="112" t="s">
        <v>40</v>
      </c>
      <c r="R9" s="108">
        <v>20195</v>
      </c>
      <c r="S9" s="108">
        <v>27295</v>
      </c>
      <c r="T9" s="108">
        <v>25375</v>
      </c>
      <c r="U9" s="108">
        <v>21000</v>
      </c>
      <c r="V9" s="91"/>
    </row>
    <row r="10" spans="2:22" ht="16" customHeight="1" x14ac:dyDescent="0.2">
      <c r="B10" s="96"/>
      <c r="C10" s="96"/>
      <c r="D10" s="96"/>
      <c r="E10" s="96"/>
      <c r="F10" s="96"/>
      <c r="G10" s="96"/>
      <c r="I10" s="117"/>
      <c r="J10" s="97" t="s">
        <v>115</v>
      </c>
      <c r="K10" s="97"/>
      <c r="L10" s="96"/>
      <c r="M10" s="115"/>
      <c r="N10" s="115"/>
      <c r="P10" s="96"/>
      <c r="Q10" s="96"/>
      <c r="R10" s="96"/>
      <c r="S10" s="96"/>
      <c r="T10" s="96"/>
      <c r="U10" s="96"/>
      <c r="V10" s="91"/>
    </row>
    <row r="11" spans="2:22" ht="17" customHeight="1" x14ac:dyDescent="0.2">
      <c r="B11" s="96"/>
      <c r="C11" s="118" t="s">
        <v>11</v>
      </c>
      <c r="D11" s="118" t="s">
        <v>6</v>
      </c>
      <c r="E11" s="118" t="s">
        <v>12</v>
      </c>
      <c r="F11" s="117"/>
      <c r="G11" s="117"/>
      <c r="H11" s="119"/>
      <c r="I11" s="120"/>
      <c r="J11" s="171" t="s">
        <v>116</v>
      </c>
      <c r="K11" s="171"/>
      <c r="L11" s="171" t="s">
        <v>20</v>
      </c>
      <c r="M11" s="171"/>
      <c r="N11" s="121"/>
      <c r="O11" s="8"/>
      <c r="P11" s="122"/>
      <c r="Q11" s="176" t="s">
        <v>31</v>
      </c>
      <c r="R11" s="112" t="s">
        <v>43</v>
      </c>
      <c r="S11" s="172" t="s">
        <v>32</v>
      </c>
      <c r="T11" s="172" t="s">
        <v>33</v>
      </c>
      <c r="U11" s="96"/>
      <c r="V11" s="91"/>
    </row>
    <row r="12" spans="2:22" ht="16" customHeight="1" x14ac:dyDescent="0.2">
      <c r="B12" s="96"/>
      <c r="C12" s="30" t="s">
        <v>7</v>
      </c>
      <c r="D12" s="3">
        <v>12570</v>
      </c>
      <c r="E12" s="123">
        <v>0</v>
      </c>
      <c r="F12" s="120"/>
      <c r="G12" s="120"/>
      <c r="H12" s="7"/>
      <c r="I12" s="96"/>
      <c r="J12" s="171"/>
      <c r="K12" s="171"/>
      <c r="L12" s="171"/>
      <c r="M12" s="171"/>
      <c r="N12" s="121"/>
      <c r="O12" s="8"/>
      <c r="P12" s="122"/>
      <c r="Q12" s="176"/>
      <c r="R12" s="124">
        <v>0.09</v>
      </c>
      <c r="S12" s="173"/>
      <c r="T12" s="173"/>
      <c r="U12" s="122"/>
      <c r="V12" s="91"/>
    </row>
    <row r="13" spans="2:22" x14ac:dyDescent="0.2">
      <c r="B13" s="96"/>
      <c r="C13" s="30" t="s">
        <v>8</v>
      </c>
      <c r="D13" s="3">
        <v>12571</v>
      </c>
      <c r="E13" s="123">
        <v>0.2</v>
      </c>
      <c r="F13" s="120"/>
      <c r="G13" s="120"/>
      <c r="H13" s="7"/>
      <c r="I13" s="96"/>
      <c r="J13" s="96"/>
      <c r="K13" s="96"/>
      <c r="L13" s="96"/>
      <c r="M13" s="96"/>
      <c r="N13" s="96"/>
      <c r="O13" s="8"/>
      <c r="P13" s="122"/>
      <c r="Q13" s="174">
        <f>E7/12</f>
        <v>4041.6666666666665</v>
      </c>
      <c r="R13" s="112" t="s">
        <v>42</v>
      </c>
      <c r="S13" s="175">
        <f>IF(AND(E7&gt;=R9,S5="Plan 1"),Q13-R8,IF(AND(E7&gt;=S9,S5="Plan 2"),Q13-S8,IF(AND(E7&gt;=T9,S5="Plan 4"),Q13-T8,IF(AND(E7&gt;=U9,S5="Postgraduate"),Q13-U8,0))))</f>
        <v>1767.0866666666666</v>
      </c>
      <c r="T13" s="174">
        <f>IF(S5="Postgraduate",ROUNDDOWN((S13*R14),0),ROUNDDOWN((S13*R12),0))</f>
        <v>159</v>
      </c>
      <c r="U13" s="96"/>
      <c r="V13" s="91"/>
    </row>
    <row r="14" spans="2:22" x14ac:dyDescent="0.2">
      <c r="B14" s="96"/>
      <c r="C14" s="30" t="s">
        <v>9</v>
      </c>
      <c r="D14" s="3">
        <v>50271</v>
      </c>
      <c r="E14" s="123">
        <v>0.4</v>
      </c>
      <c r="F14" s="120"/>
      <c r="G14" s="120"/>
      <c r="H14" s="7"/>
      <c r="I14" s="96"/>
      <c r="J14" s="117" t="s">
        <v>29</v>
      </c>
      <c r="K14" s="117" t="s">
        <v>28</v>
      </c>
      <c r="L14" s="117" t="s">
        <v>30</v>
      </c>
      <c r="M14" s="96"/>
      <c r="N14" s="96"/>
      <c r="O14" s="8"/>
      <c r="P14" s="122"/>
      <c r="Q14" s="174"/>
      <c r="R14" s="124">
        <v>0.06</v>
      </c>
      <c r="S14" s="175"/>
      <c r="T14" s="174"/>
      <c r="U14" s="96"/>
      <c r="V14" s="91"/>
    </row>
    <row r="15" spans="2:22" x14ac:dyDescent="0.2">
      <c r="B15" s="96"/>
      <c r="C15" s="30" t="s">
        <v>10</v>
      </c>
      <c r="D15" s="3">
        <v>125140</v>
      </c>
      <c r="E15" s="123">
        <v>0.45</v>
      </c>
      <c r="F15" s="120"/>
      <c r="G15" s="120"/>
      <c r="H15" s="7"/>
      <c r="I15" s="96"/>
      <c r="J15" s="95" t="s">
        <v>25</v>
      </c>
      <c r="K15" s="94">
        <v>12570</v>
      </c>
      <c r="L15" s="125">
        <v>0</v>
      </c>
      <c r="M15" s="96"/>
      <c r="N15" s="96"/>
      <c r="P15" s="96"/>
      <c r="Q15" s="126"/>
      <c r="R15" s="96"/>
      <c r="S15" s="96"/>
      <c r="T15" s="96"/>
      <c r="U15" s="96"/>
      <c r="V15" s="91"/>
    </row>
    <row r="16" spans="2:22" x14ac:dyDescent="0.2">
      <c r="B16" s="96"/>
      <c r="C16" s="96"/>
      <c r="D16" s="96"/>
      <c r="E16" s="96"/>
      <c r="F16" s="96"/>
      <c r="G16" s="96"/>
      <c r="I16" s="96"/>
      <c r="J16" s="95" t="s">
        <v>8</v>
      </c>
      <c r="K16" s="94">
        <v>12570</v>
      </c>
      <c r="L16" s="125">
        <v>0.08</v>
      </c>
      <c r="M16" s="96"/>
      <c r="N16" s="96"/>
      <c r="V16" s="92"/>
    </row>
    <row r="17" spans="2:22" ht="19" x14ac:dyDescent="0.2">
      <c r="B17" s="96"/>
      <c r="C17" s="127" t="s">
        <v>14</v>
      </c>
      <c r="D17" s="128">
        <f>IF(E7&gt;D12,VLOOKUP(E7,Table35[[Taxable Income]:[Tax Rate]],2,TRUE),0)</f>
        <v>0.2</v>
      </c>
      <c r="E17" s="122"/>
      <c r="F17" s="96"/>
      <c r="G17" s="96"/>
      <c r="I17" s="122"/>
      <c r="J17" s="95" t="s">
        <v>9</v>
      </c>
      <c r="K17" s="3">
        <v>50271</v>
      </c>
      <c r="L17" s="125">
        <v>0.02</v>
      </c>
      <c r="M17" s="96"/>
      <c r="N17" s="96"/>
      <c r="P17" s="96"/>
      <c r="Q17" s="97" t="s">
        <v>104</v>
      </c>
      <c r="R17" s="129"/>
      <c r="S17" s="129"/>
      <c r="T17" s="129"/>
      <c r="U17" s="96"/>
      <c r="V17" s="91"/>
    </row>
    <row r="18" spans="2:22" ht="17" thickBot="1" x14ac:dyDescent="0.25">
      <c r="B18" s="96"/>
      <c r="C18" s="127" t="s">
        <v>7</v>
      </c>
      <c r="D18" s="110">
        <f>IF(E7&gt;D12,D12-E9,E7)</f>
        <v>12570</v>
      </c>
      <c r="E18" s="96"/>
      <c r="F18" s="96"/>
      <c r="G18" s="96"/>
      <c r="I18" s="96"/>
      <c r="J18" s="96"/>
      <c r="K18" s="96"/>
      <c r="L18" s="96"/>
      <c r="M18" s="96"/>
      <c r="N18" s="96"/>
      <c r="P18" s="96"/>
      <c r="Q18" s="96"/>
      <c r="R18" s="130"/>
      <c r="S18" s="126"/>
      <c r="T18" s="126"/>
      <c r="U18" s="96"/>
      <c r="V18" s="91"/>
    </row>
    <row r="19" spans="2:22" ht="17" x14ac:dyDescent="0.2">
      <c r="B19" s="96"/>
      <c r="C19" s="96"/>
      <c r="D19" s="96"/>
      <c r="E19" s="96"/>
      <c r="F19" s="122"/>
      <c r="G19" s="122"/>
      <c r="H19" s="8"/>
      <c r="I19" s="96"/>
      <c r="J19" s="127" t="s">
        <v>28</v>
      </c>
      <c r="K19" s="110">
        <f>IF(E7-K15&gt;0,E7-K15,0)</f>
        <v>35930</v>
      </c>
      <c r="L19" s="96"/>
      <c r="M19" s="96"/>
      <c r="N19" s="96"/>
      <c r="P19" s="96"/>
      <c r="Q19" s="131" t="s">
        <v>112</v>
      </c>
      <c r="R19" s="132" t="s">
        <v>113</v>
      </c>
      <c r="S19" s="133"/>
      <c r="T19" s="96"/>
      <c r="U19" s="96"/>
      <c r="V19" s="91"/>
    </row>
    <row r="20" spans="2:22" ht="17" thickBot="1" x14ac:dyDescent="0.25">
      <c r="B20" s="96"/>
      <c r="C20" s="127" t="s">
        <v>21</v>
      </c>
      <c r="D20" s="110" t="s">
        <v>6</v>
      </c>
      <c r="E20" s="128" t="s">
        <v>12</v>
      </c>
      <c r="F20" s="127" t="s">
        <v>44</v>
      </c>
      <c r="G20" s="114"/>
      <c r="H20" s="90"/>
      <c r="I20" s="96"/>
      <c r="J20" s="96"/>
      <c r="K20" s="96"/>
      <c r="L20" s="96"/>
      <c r="M20" s="96"/>
      <c r="N20" s="96"/>
      <c r="P20" s="96"/>
      <c r="Q20" s="134">
        <f>E26-J26-(T13*12)</f>
        <v>36531.599999999999</v>
      </c>
      <c r="R20" s="135">
        <f>Q20/12</f>
        <v>3044.2999999999997</v>
      </c>
      <c r="S20" s="133"/>
      <c r="T20" s="96"/>
      <c r="U20" s="96"/>
      <c r="V20" s="91"/>
    </row>
    <row r="21" spans="2:22" ht="17" x14ac:dyDescent="0.2">
      <c r="B21" s="96"/>
      <c r="C21" s="127" t="s">
        <v>22</v>
      </c>
      <c r="D21" s="110">
        <f>IF(C26&gt;D14-D13,D14-D13,C26)</f>
        <v>35930</v>
      </c>
      <c r="E21" s="128">
        <f>E13</f>
        <v>0.2</v>
      </c>
      <c r="F21" s="110">
        <f>D21*E21</f>
        <v>7186</v>
      </c>
      <c r="G21" s="120"/>
      <c r="H21" s="7"/>
      <c r="I21" s="96"/>
      <c r="J21" s="127" t="s">
        <v>21</v>
      </c>
      <c r="K21" s="110" t="s">
        <v>6</v>
      </c>
      <c r="L21" s="128" t="s">
        <v>12</v>
      </c>
      <c r="M21" s="127" t="s">
        <v>26</v>
      </c>
      <c r="N21" s="114"/>
      <c r="P21" s="96"/>
      <c r="Q21" s="136" t="s">
        <v>105</v>
      </c>
      <c r="R21" s="132" t="s">
        <v>106</v>
      </c>
      <c r="S21" s="133"/>
      <c r="T21" s="96"/>
      <c r="U21" s="96"/>
      <c r="V21" s="91"/>
    </row>
    <row r="22" spans="2:22" ht="17" customHeight="1" thickBot="1" x14ac:dyDescent="0.25">
      <c r="B22" s="96"/>
      <c r="C22" s="127" t="s">
        <v>23</v>
      </c>
      <c r="D22" s="110">
        <f>IF(C26-(D14-D13+D23)&gt;0,C26-(D14-D13+D23),0)</f>
        <v>0</v>
      </c>
      <c r="E22" s="128">
        <f>E14</f>
        <v>0.4</v>
      </c>
      <c r="F22" s="110">
        <f>D22*E22</f>
        <v>0</v>
      </c>
      <c r="G22" s="120"/>
      <c r="H22" s="7"/>
      <c r="I22" s="96"/>
      <c r="J22" s="127" t="s">
        <v>22</v>
      </c>
      <c r="K22" s="110">
        <f>IF(K19&gt;(K17-K16),K17-K16,K19-M23)</f>
        <v>35930</v>
      </c>
      <c r="L22" s="128">
        <f>L16</f>
        <v>0.08</v>
      </c>
      <c r="M22" s="110">
        <f>K22*L22</f>
        <v>2874.4</v>
      </c>
      <c r="N22" s="120"/>
      <c r="P22" s="96"/>
      <c r="Q22" s="134">
        <f>L6</f>
        <v>1500</v>
      </c>
      <c r="R22" s="135">
        <f>L7</f>
        <v>125</v>
      </c>
      <c r="S22" s="133"/>
      <c r="T22" s="96"/>
      <c r="U22" s="96"/>
      <c r="V22" s="91"/>
    </row>
    <row r="23" spans="2:22" ht="17" x14ac:dyDescent="0.2">
      <c r="B23" s="96"/>
      <c r="C23" s="127" t="s">
        <v>24</v>
      </c>
      <c r="D23" s="110">
        <f>IF(C26-((D15-D14)+D14)&lt;0,0,C26-((D15-D14)+D14))</f>
        <v>0</v>
      </c>
      <c r="E23" s="128">
        <f>E15</f>
        <v>0.45</v>
      </c>
      <c r="F23" s="110">
        <f>D23*E23</f>
        <v>0</v>
      </c>
      <c r="G23" s="120"/>
      <c r="H23" s="7"/>
      <c r="I23" s="96"/>
      <c r="J23" s="127" t="s">
        <v>23</v>
      </c>
      <c r="K23" s="110">
        <f>IF(E7-K17&lt;0,0,E7-K17)</f>
        <v>0</v>
      </c>
      <c r="L23" s="128">
        <f>L17</f>
        <v>0.02</v>
      </c>
      <c r="M23" s="110">
        <f>K23*L23</f>
        <v>0</v>
      </c>
      <c r="N23" s="120"/>
      <c r="P23" s="96"/>
      <c r="Q23" s="137" t="s">
        <v>107</v>
      </c>
      <c r="R23" s="132" t="s">
        <v>33</v>
      </c>
      <c r="S23" s="133"/>
      <c r="T23" s="96"/>
      <c r="U23" s="96"/>
      <c r="V23" s="91"/>
    </row>
    <row r="24" spans="2:22" ht="17" thickBot="1" x14ac:dyDescent="0.25">
      <c r="B24" s="96"/>
      <c r="C24" s="96"/>
      <c r="D24" s="96"/>
      <c r="E24" s="96"/>
      <c r="F24" s="96"/>
      <c r="G24" s="96"/>
      <c r="I24" s="96"/>
      <c r="J24" s="96"/>
      <c r="K24" s="96"/>
      <c r="L24" s="96"/>
      <c r="M24" s="96"/>
      <c r="N24" s="96"/>
      <c r="O24" s="8"/>
      <c r="P24" s="122"/>
      <c r="Q24" s="138">
        <f>T13*12</f>
        <v>1908</v>
      </c>
      <c r="R24" s="135">
        <f>T13</f>
        <v>159</v>
      </c>
      <c r="S24" s="133"/>
      <c r="T24" s="96"/>
      <c r="U24" s="96"/>
      <c r="V24" s="91"/>
    </row>
    <row r="25" spans="2:22" ht="21" x14ac:dyDescent="0.25">
      <c r="B25" s="96"/>
      <c r="C25" s="127" t="s">
        <v>6</v>
      </c>
      <c r="D25" s="127" t="s">
        <v>15</v>
      </c>
      <c r="E25" s="127" t="s">
        <v>17</v>
      </c>
      <c r="F25" s="96"/>
      <c r="G25" s="96"/>
      <c r="I25" s="96"/>
      <c r="J25" s="127" t="s">
        <v>27</v>
      </c>
      <c r="K25" s="127" t="s">
        <v>57</v>
      </c>
      <c r="L25" s="96"/>
      <c r="M25" s="96"/>
      <c r="N25" s="96"/>
      <c r="O25" s="139"/>
      <c r="P25" s="140"/>
      <c r="Q25" s="141" t="s">
        <v>108</v>
      </c>
      <c r="R25" s="142" t="s">
        <v>109</v>
      </c>
      <c r="S25" s="133"/>
      <c r="T25" s="96"/>
      <c r="U25" s="96"/>
      <c r="V25" s="91"/>
    </row>
    <row r="26" spans="2:22" ht="22" thickBot="1" x14ac:dyDescent="0.3">
      <c r="B26" s="96"/>
      <c r="C26" s="143">
        <f>E7-D18</f>
        <v>35930</v>
      </c>
      <c r="D26" s="143">
        <f>SUM(F21:F23)</f>
        <v>7186</v>
      </c>
      <c r="E26" s="143">
        <f>E7-D26</f>
        <v>41314</v>
      </c>
      <c r="F26" s="96"/>
      <c r="G26" s="96"/>
      <c r="I26" s="96"/>
      <c r="J26" s="143">
        <f>SUM(M22:M23)</f>
        <v>2874.4</v>
      </c>
      <c r="K26" s="143">
        <f>SUM(M22:M23)/12</f>
        <v>239.53333333333333</v>
      </c>
      <c r="L26" s="122"/>
      <c r="M26" s="122"/>
      <c r="N26" s="122"/>
      <c r="O26" s="139"/>
      <c r="P26" s="140"/>
      <c r="Q26" s="144">
        <f>J26</f>
        <v>2874.4</v>
      </c>
      <c r="R26" s="145">
        <f>K26</f>
        <v>239.53333333333333</v>
      </c>
      <c r="S26" s="133"/>
      <c r="T26" s="96"/>
      <c r="U26" s="96"/>
      <c r="V26" s="91"/>
    </row>
    <row r="27" spans="2:22" x14ac:dyDescent="0.2">
      <c r="B27" s="96"/>
      <c r="C27" s="96"/>
      <c r="D27" s="96"/>
      <c r="E27" s="96"/>
      <c r="F27" s="96"/>
      <c r="G27" s="96"/>
      <c r="I27" s="96"/>
      <c r="J27" s="96"/>
      <c r="K27" s="96"/>
      <c r="L27" s="96"/>
      <c r="M27" s="96"/>
      <c r="N27" s="96"/>
      <c r="P27" s="96"/>
      <c r="Q27" s="126"/>
      <c r="R27" s="126"/>
      <c r="S27" s="126"/>
      <c r="T27" s="126"/>
      <c r="U27" s="126"/>
      <c r="V27" s="91"/>
    </row>
    <row r="28" spans="2:22" x14ac:dyDescent="0.2">
      <c r="R28" s="9"/>
    </row>
    <row r="29" spans="2:22" x14ac:dyDescent="0.2">
      <c r="C29" s="148"/>
      <c r="D29" s="150"/>
      <c r="E29" s="150"/>
      <c r="F29" s="150"/>
      <c r="G29" s="151"/>
      <c r="H29" s="151"/>
      <c r="I29" s="151"/>
      <c r="J29" s="150"/>
      <c r="K29" s="152"/>
      <c r="L29" s="152"/>
      <c r="M29" s="152"/>
      <c r="Q29" s="164"/>
      <c r="R29" s="164"/>
      <c r="T29" s="167"/>
      <c r="U29" s="167"/>
    </row>
    <row r="30" spans="2:22" x14ac:dyDescent="0.2">
      <c r="C30" s="152"/>
      <c r="D30" s="7"/>
      <c r="E30" s="7"/>
      <c r="F30" s="153"/>
      <c r="G30" s="7"/>
      <c r="H30" s="7"/>
      <c r="I30" s="90"/>
      <c r="J30" s="7"/>
      <c r="K30" s="7"/>
      <c r="L30" s="7"/>
      <c r="M30" s="154"/>
      <c r="Q30" s="7"/>
      <c r="R30" s="7"/>
      <c r="T30" s="155"/>
      <c r="U30" s="7"/>
    </row>
    <row r="31" spans="2:22" x14ac:dyDescent="0.2">
      <c r="C31" s="156"/>
      <c r="D31" s="7"/>
      <c r="E31" s="7"/>
      <c r="F31" s="7"/>
      <c r="I31" s="7"/>
      <c r="J31" s="7"/>
      <c r="K31" s="7"/>
      <c r="L31" s="7"/>
      <c r="M31" s="7"/>
      <c r="P31" s="8"/>
      <c r="Q31" s="7"/>
      <c r="R31" s="7"/>
      <c r="T31" s="155"/>
      <c r="U31" s="7"/>
    </row>
    <row r="32" spans="2:22" x14ac:dyDescent="0.2">
      <c r="C32" s="156"/>
      <c r="D32" s="7"/>
      <c r="E32" s="7"/>
      <c r="F32" s="7"/>
      <c r="G32" s="7"/>
      <c r="H32" s="7"/>
      <c r="I32" s="7"/>
      <c r="J32" s="7"/>
      <c r="K32" s="7"/>
      <c r="L32" s="7"/>
      <c r="M32" s="7"/>
      <c r="Q32" s="7"/>
      <c r="R32" s="7"/>
      <c r="T32" s="155"/>
      <c r="U32" s="7"/>
    </row>
    <row r="33" spans="2:21" x14ac:dyDescent="0.2">
      <c r="C33" s="156"/>
      <c r="D33" s="7"/>
      <c r="E33" s="7"/>
      <c r="F33" s="7"/>
      <c r="G33" s="7"/>
      <c r="H33" s="7"/>
      <c r="I33" s="7"/>
      <c r="J33" s="7"/>
      <c r="K33" s="7"/>
      <c r="L33" s="7"/>
      <c r="M33" s="7"/>
      <c r="Q33" s="7"/>
      <c r="R33" s="7"/>
      <c r="T33" s="155"/>
      <c r="U33" s="7"/>
    </row>
    <row r="34" spans="2:21" x14ac:dyDescent="0.2">
      <c r="C34" s="156"/>
      <c r="D34" s="7"/>
      <c r="E34" s="7"/>
      <c r="F34" s="7"/>
      <c r="G34" s="7"/>
      <c r="H34" s="7"/>
      <c r="I34" s="7"/>
      <c r="J34" s="7"/>
      <c r="K34" s="7"/>
      <c r="L34" s="7"/>
      <c r="M34" s="7"/>
      <c r="Q34" s="7"/>
      <c r="R34" s="7"/>
      <c r="T34" s="155"/>
      <c r="U34" s="7"/>
    </row>
    <row r="35" spans="2:21" x14ac:dyDescent="0.2">
      <c r="C35" s="156"/>
      <c r="D35" s="7"/>
      <c r="E35" s="7"/>
      <c r="F35" s="7"/>
      <c r="G35" s="7"/>
      <c r="H35" s="7"/>
      <c r="I35" s="7"/>
      <c r="J35" s="7"/>
      <c r="K35" s="7"/>
      <c r="L35" s="7"/>
      <c r="M35" s="7"/>
      <c r="Q35" s="7"/>
      <c r="R35" s="7"/>
      <c r="T35" s="155"/>
      <c r="U35" s="7"/>
    </row>
    <row r="36" spans="2:21" x14ac:dyDescent="0.2">
      <c r="C36" s="7"/>
      <c r="D36" s="7"/>
      <c r="E36" s="7"/>
      <c r="F36" s="7"/>
      <c r="G36" s="7"/>
      <c r="H36" s="7"/>
      <c r="I36" s="7"/>
      <c r="J36" s="7"/>
      <c r="K36" s="7"/>
      <c r="M36" s="7"/>
      <c r="N36" s="6"/>
      <c r="O36" s="6"/>
      <c r="P36" s="6"/>
      <c r="Q36" s="7"/>
      <c r="R36" s="7"/>
      <c r="T36" s="155"/>
      <c r="U36" s="7"/>
    </row>
    <row r="37" spans="2:21" x14ac:dyDescent="0.2">
      <c r="C37" s="148"/>
      <c r="D37" s="152"/>
      <c r="E37" s="152"/>
      <c r="F37" s="152"/>
      <c r="G37" s="151"/>
      <c r="H37" s="151"/>
      <c r="I37" s="151"/>
      <c r="J37" s="150"/>
      <c r="K37" s="152"/>
      <c r="L37" s="152"/>
      <c r="M37" s="152"/>
      <c r="N37" s="157"/>
      <c r="O37" s="157"/>
      <c r="P37" s="157"/>
      <c r="Q37" s="7"/>
      <c r="R37" s="7"/>
    </row>
    <row r="38" spans="2:21" x14ac:dyDescent="0.2">
      <c r="B38" s="146"/>
      <c r="C38" s="152"/>
      <c r="D38" s="154"/>
      <c r="E38" s="7"/>
      <c r="F38" s="7"/>
      <c r="G38" s="7"/>
      <c r="H38" s="7"/>
      <c r="I38" s="90"/>
      <c r="J38" s="7"/>
      <c r="K38" s="7"/>
      <c r="L38" s="7"/>
      <c r="M38" s="7"/>
      <c r="Q38" s="7"/>
      <c r="R38" s="7"/>
    </row>
    <row r="39" spans="2:21" x14ac:dyDescent="0.2">
      <c r="B39" s="8"/>
      <c r="C39" s="156"/>
      <c r="D39" s="7"/>
      <c r="E39" s="7"/>
      <c r="F39" s="7"/>
      <c r="I39" s="7"/>
      <c r="J39" s="7"/>
      <c r="K39" s="7"/>
      <c r="L39" s="7"/>
      <c r="M39" s="7"/>
      <c r="Q39" s="7"/>
      <c r="R39" s="7"/>
    </row>
    <row r="40" spans="2:21" x14ac:dyDescent="0.2">
      <c r="B40" s="8"/>
      <c r="C40" s="156"/>
      <c r="D40" s="7"/>
      <c r="E40" s="7"/>
      <c r="F40" s="7"/>
      <c r="G40" s="7"/>
      <c r="H40" s="7"/>
      <c r="I40" s="7"/>
      <c r="J40" s="7"/>
      <c r="K40" s="7"/>
      <c r="L40" s="7"/>
      <c r="M40" s="7"/>
      <c r="Q40" s="7"/>
      <c r="R40" s="7"/>
    </row>
    <row r="41" spans="2:21" x14ac:dyDescent="0.2">
      <c r="B41" s="8"/>
      <c r="C41" s="156"/>
      <c r="D41" s="7"/>
      <c r="E41" s="7"/>
      <c r="F41" s="7"/>
      <c r="G41" s="7"/>
      <c r="H41" s="7"/>
      <c r="I41" s="7"/>
      <c r="J41" s="7"/>
      <c r="K41" s="7"/>
      <c r="L41" s="7"/>
      <c r="M41" s="7"/>
      <c r="Q41" s="7"/>
      <c r="R41" s="7"/>
    </row>
    <row r="42" spans="2:21" x14ac:dyDescent="0.2">
      <c r="B42" s="8"/>
      <c r="C42" s="156"/>
      <c r="D42" s="7"/>
      <c r="E42" s="7"/>
      <c r="F42" s="7"/>
      <c r="G42" s="7"/>
      <c r="H42" s="7"/>
      <c r="I42" s="7"/>
      <c r="J42" s="7"/>
      <c r="K42" s="7"/>
      <c r="L42" s="7"/>
      <c r="M42" s="7"/>
      <c r="Q42" s="7"/>
      <c r="R42" s="7"/>
    </row>
    <row r="43" spans="2:21" x14ac:dyDescent="0.2">
      <c r="B43" s="8"/>
      <c r="C43" s="156"/>
      <c r="D43" s="7"/>
      <c r="E43" s="7"/>
      <c r="F43" s="7"/>
      <c r="G43" s="7"/>
      <c r="H43" s="7"/>
      <c r="I43" s="7"/>
      <c r="J43" s="7"/>
      <c r="K43" s="7"/>
      <c r="L43" s="7"/>
      <c r="M43" s="7"/>
      <c r="Q43" s="7"/>
      <c r="R43" s="7"/>
    </row>
    <row r="44" spans="2:21" x14ac:dyDescent="0.2">
      <c r="B44" s="8"/>
      <c r="C44" s="8"/>
      <c r="D44" s="8"/>
      <c r="E44" s="8"/>
      <c r="F44" s="158"/>
      <c r="G44" s="158"/>
      <c r="H44" s="158"/>
      <c r="I44" s="7"/>
      <c r="J44" s="158"/>
      <c r="K44" s="158"/>
    </row>
    <row r="49" spans="10:10" x14ac:dyDescent="0.2">
      <c r="J49" s="8"/>
    </row>
  </sheetData>
  <mergeCells count="18">
    <mergeCell ref="C6:D6"/>
    <mergeCell ref="J6:K6"/>
    <mergeCell ref="C7:D7"/>
    <mergeCell ref="C8:D8"/>
    <mergeCell ref="C9:D9"/>
    <mergeCell ref="Q29:R29"/>
    <mergeCell ref="T29:U29"/>
    <mergeCell ref="R3:U4"/>
    <mergeCell ref="J5:K5"/>
    <mergeCell ref="S5:T5"/>
    <mergeCell ref="J11:K12"/>
    <mergeCell ref="L11:M12"/>
    <mergeCell ref="S11:S12"/>
    <mergeCell ref="T11:T12"/>
    <mergeCell ref="Q13:Q14"/>
    <mergeCell ref="S13:S14"/>
    <mergeCell ref="T13:T14"/>
    <mergeCell ref="Q11:Q12"/>
  </mergeCells>
  <dataValidations disablePrompts="1" count="1">
    <dataValidation type="list" allowBlank="1" showInputMessage="1" showErrorMessage="1" sqref="S5:T5" xr:uid="{D14C5E42-9BF4-3041-98FA-2526E4D2AADB}">
      <formula1>" N/A, Plan 1, Plan 2, Plan 4, Postgraduate"</formula1>
    </dataValidation>
  </dataValidations>
  <pageMargins left="0.7" right="0.7" top="0.75" bottom="0.75" header="0.3" footer="0.3"/>
  <pageSetup paperSize="9" orientation="portrait" horizontalDpi="0" verticalDpi="0"/>
  <drawing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8D3DA-697A-DA4C-A934-5B35417E1866}">
  <sheetPr>
    <tabColor rgb="FFC00000"/>
  </sheetPr>
  <dimension ref="B1:K413"/>
  <sheetViews>
    <sheetView showGridLines="0" zoomScaleNormal="100" workbookViewId="0">
      <pane ySplit="18" topLeftCell="A19" activePane="bottomLeft" state="frozen"/>
      <selection pane="bottomLeft" activeCell="E29" sqref="E29"/>
    </sheetView>
  </sheetViews>
  <sheetFormatPr baseColWidth="10" defaultColWidth="5.5" defaultRowHeight="16" x14ac:dyDescent="0.2"/>
  <cols>
    <col min="1" max="1" width="37.5" style="39" customWidth="1"/>
    <col min="2" max="2" width="5.1640625" style="39" customWidth="1"/>
    <col min="3" max="3" width="13.6640625" style="48" customWidth="1"/>
    <col min="4" max="4" width="25.33203125" style="61" customWidth="1"/>
    <col min="5" max="5" width="19.6640625" style="39" customWidth="1"/>
    <col min="6" max="6" width="18.5" style="39" customWidth="1"/>
    <col min="7" max="7" width="28" style="39" customWidth="1"/>
    <col min="8" max="8" width="19.33203125" style="39" customWidth="1"/>
    <col min="9" max="9" width="17.5" style="39" customWidth="1"/>
    <col min="10" max="10" width="7" style="39" customWidth="1"/>
    <col min="11" max="11" width="17.33203125" style="39" customWidth="1"/>
    <col min="12" max="16384" width="5.5" style="39"/>
  </cols>
  <sheetData>
    <row r="1" spans="3:11" s="37" customFormat="1" ht="40" customHeight="1" x14ac:dyDescent="0.2">
      <c r="C1" s="46"/>
      <c r="D1" s="60"/>
    </row>
    <row r="2" spans="3:11" ht="17" thickBot="1" x14ac:dyDescent="0.25"/>
    <row r="3" spans="3:11" ht="19" x14ac:dyDescent="0.2">
      <c r="C3" s="55"/>
      <c r="D3" s="62"/>
      <c r="E3" s="185" t="s">
        <v>74</v>
      </c>
      <c r="F3" s="185"/>
      <c r="G3" s="56"/>
      <c r="K3" s="38"/>
    </row>
    <row r="4" spans="3:11" ht="19" x14ac:dyDescent="0.2">
      <c r="C4" s="53"/>
      <c r="E4" s="57" t="s">
        <v>63</v>
      </c>
      <c r="F4" s="57" t="s">
        <v>80</v>
      </c>
      <c r="K4" s="38"/>
    </row>
    <row r="5" spans="3:11" ht="16" customHeight="1" x14ac:dyDescent="0.2">
      <c r="C5" s="53"/>
      <c r="E5" s="57" t="s">
        <v>75</v>
      </c>
      <c r="F5" s="57" t="s">
        <v>81</v>
      </c>
      <c r="K5" s="38"/>
    </row>
    <row r="6" spans="3:11" ht="16" customHeight="1" x14ac:dyDescent="0.2">
      <c r="C6" s="53"/>
      <c r="E6" s="57" t="s">
        <v>84</v>
      </c>
      <c r="F6" s="57" t="s">
        <v>82</v>
      </c>
      <c r="I6" s="52"/>
      <c r="K6" s="38"/>
    </row>
    <row r="7" spans="3:11" ht="16" customHeight="1" x14ac:dyDescent="0.2">
      <c r="C7" s="53"/>
      <c r="E7" s="57" t="s">
        <v>51</v>
      </c>
      <c r="F7" s="57" t="s">
        <v>85</v>
      </c>
      <c r="K7" s="38"/>
    </row>
    <row r="8" spans="3:11" ht="16" customHeight="1" x14ac:dyDescent="0.2">
      <c r="C8" s="53"/>
      <c r="E8" s="57" t="s">
        <v>76</v>
      </c>
      <c r="F8" s="57" t="s">
        <v>86</v>
      </c>
      <c r="K8" s="38"/>
    </row>
    <row r="9" spans="3:11" ht="16" customHeight="1" x14ac:dyDescent="0.2">
      <c r="C9" s="53"/>
      <c r="E9" s="57" t="s">
        <v>77</v>
      </c>
      <c r="F9" s="57" t="s">
        <v>87</v>
      </c>
      <c r="K9" s="38"/>
    </row>
    <row r="10" spans="3:11" ht="16" customHeight="1" x14ac:dyDescent="0.2">
      <c r="C10" s="53"/>
      <c r="E10" s="57" t="s">
        <v>72</v>
      </c>
      <c r="F10" s="58"/>
      <c r="K10" s="38"/>
    </row>
    <row r="11" spans="3:11" ht="16" customHeight="1" x14ac:dyDescent="0.2">
      <c r="C11" s="53"/>
      <c r="E11" s="57" t="s">
        <v>78</v>
      </c>
      <c r="F11" s="58"/>
      <c r="K11" s="38"/>
    </row>
    <row r="12" spans="3:11" ht="16" customHeight="1" x14ac:dyDescent="0.2">
      <c r="C12" s="53"/>
      <c r="E12" s="57" t="s">
        <v>79</v>
      </c>
      <c r="F12" s="58"/>
      <c r="K12" s="38"/>
    </row>
    <row r="13" spans="3:11" ht="16" customHeight="1" x14ac:dyDescent="0.2">
      <c r="C13" s="53"/>
      <c r="E13" s="57" t="s">
        <v>64</v>
      </c>
      <c r="F13" s="58"/>
      <c r="H13" s="52"/>
      <c r="K13" s="38"/>
    </row>
    <row r="14" spans="3:11" ht="16" customHeight="1" x14ac:dyDescent="0.2">
      <c r="C14" s="53"/>
      <c r="F14" s="54"/>
      <c r="K14" s="38"/>
    </row>
    <row r="15" spans="3:11" ht="16" customHeight="1" x14ac:dyDescent="0.25">
      <c r="D15" s="72"/>
      <c r="E15" s="73"/>
      <c r="F15" s="73"/>
      <c r="G15" s="73"/>
      <c r="H15" s="73"/>
      <c r="I15" s="73"/>
      <c r="J15" s="69"/>
      <c r="K15" s="38"/>
    </row>
    <row r="16" spans="3:11" ht="16" customHeight="1" x14ac:dyDescent="0.25">
      <c r="C16" s="184" t="s">
        <v>70</v>
      </c>
      <c r="D16" s="184"/>
      <c r="E16" s="184"/>
      <c r="F16" s="184"/>
      <c r="G16" s="184"/>
      <c r="H16" s="184"/>
      <c r="I16" s="184"/>
      <c r="J16" s="69"/>
      <c r="K16" s="38"/>
    </row>
    <row r="17" spans="3:11" ht="16" customHeight="1" x14ac:dyDescent="0.2">
      <c r="C17" s="74"/>
      <c r="D17" s="75"/>
      <c r="E17" s="76"/>
      <c r="F17" s="76"/>
      <c r="G17" s="76"/>
      <c r="H17" s="76"/>
      <c r="I17" s="69"/>
      <c r="J17" s="69"/>
      <c r="K17" s="38"/>
    </row>
    <row r="18" spans="3:11" ht="16" customHeight="1" x14ac:dyDescent="0.2">
      <c r="C18" s="47" t="s">
        <v>46</v>
      </c>
      <c r="D18" s="63" t="s">
        <v>50</v>
      </c>
      <c r="E18" s="51" t="s">
        <v>65</v>
      </c>
      <c r="F18" s="40" t="s">
        <v>66</v>
      </c>
      <c r="G18" s="40" t="s">
        <v>48</v>
      </c>
      <c r="H18" s="40" t="s">
        <v>49</v>
      </c>
      <c r="I18" s="40" t="s">
        <v>60</v>
      </c>
      <c r="K18" s="38"/>
    </row>
    <row r="19" spans="3:11" ht="16" customHeight="1" x14ac:dyDescent="0.2">
      <c r="C19" s="44">
        <v>44986</v>
      </c>
      <c r="D19" s="64" t="s">
        <v>63</v>
      </c>
      <c r="E19" s="149"/>
      <c r="F19" s="42">
        <v>2998.25</v>
      </c>
      <c r="G19" s="41" t="s">
        <v>63</v>
      </c>
      <c r="H19" s="41" t="s">
        <v>56</v>
      </c>
      <c r="I19" s="41" t="s">
        <v>61</v>
      </c>
      <c r="K19" s="38"/>
    </row>
    <row r="20" spans="3:11" ht="16" customHeight="1" x14ac:dyDescent="0.2">
      <c r="C20" s="44">
        <v>44986</v>
      </c>
      <c r="D20" s="64" t="s">
        <v>83</v>
      </c>
      <c r="E20" s="149">
        <v>5.2</v>
      </c>
      <c r="F20" s="42">
        <v>-5.2</v>
      </c>
      <c r="G20" s="41" t="s">
        <v>77</v>
      </c>
      <c r="H20" s="41" t="s">
        <v>56</v>
      </c>
      <c r="I20" s="41" t="s">
        <v>62</v>
      </c>
      <c r="K20" s="38"/>
    </row>
    <row r="21" spans="3:11" ht="16" customHeight="1" x14ac:dyDescent="0.2">
      <c r="C21" s="44">
        <v>44986</v>
      </c>
      <c r="D21" s="64" t="s">
        <v>121</v>
      </c>
      <c r="E21" s="149">
        <v>57.45</v>
      </c>
      <c r="F21" s="42">
        <v>-57.45</v>
      </c>
      <c r="G21" s="41" t="s">
        <v>82</v>
      </c>
      <c r="H21" s="41" t="s">
        <v>56</v>
      </c>
      <c r="I21" s="41" t="s">
        <v>62</v>
      </c>
      <c r="K21" s="38"/>
    </row>
    <row r="22" spans="3:11" ht="16" customHeight="1" x14ac:dyDescent="0.2">
      <c r="C22" s="44">
        <v>44987</v>
      </c>
      <c r="D22" s="64" t="s">
        <v>122</v>
      </c>
      <c r="E22" s="149">
        <v>222.3</v>
      </c>
      <c r="F22" s="42">
        <v>-222.3</v>
      </c>
      <c r="G22" s="41" t="s">
        <v>81</v>
      </c>
      <c r="H22" s="41" t="s">
        <v>56</v>
      </c>
      <c r="I22" s="41" t="s">
        <v>62</v>
      </c>
      <c r="J22" s="70"/>
      <c r="K22" s="38"/>
    </row>
    <row r="23" spans="3:11" ht="16" customHeight="1" x14ac:dyDescent="0.2">
      <c r="C23" s="44">
        <v>44988</v>
      </c>
      <c r="D23" s="64" t="s">
        <v>84</v>
      </c>
      <c r="E23" s="149">
        <v>500</v>
      </c>
      <c r="F23" s="42">
        <v>-500</v>
      </c>
      <c r="G23" s="41" t="s">
        <v>84</v>
      </c>
      <c r="H23" s="41" t="s">
        <v>56</v>
      </c>
      <c r="I23" s="41" t="s">
        <v>62</v>
      </c>
      <c r="J23" s="43"/>
      <c r="K23" s="38"/>
    </row>
    <row r="24" spans="3:11" ht="16" customHeight="1" x14ac:dyDescent="0.2">
      <c r="C24" s="44">
        <v>44988</v>
      </c>
      <c r="D24" s="64" t="s">
        <v>123</v>
      </c>
      <c r="E24" s="149">
        <v>163.19999999999999</v>
      </c>
      <c r="F24" s="42">
        <v>-163.19999999999999</v>
      </c>
      <c r="G24" s="41" t="s">
        <v>85</v>
      </c>
      <c r="H24" s="41" t="s">
        <v>56</v>
      </c>
      <c r="I24" s="41" t="s">
        <v>62</v>
      </c>
      <c r="K24" s="38"/>
    </row>
    <row r="25" spans="3:11" ht="19" x14ac:dyDescent="0.2">
      <c r="C25" s="44">
        <v>44989</v>
      </c>
      <c r="D25" s="64" t="s">
        <v>97</v>
      </c>
      <c r="E25" s="149">
        <v>1.5</v>
      </c>
      <c r="F25" s="42">
        <v>-1.5</v>
      </c>
      <c r="G25" s="41" t="s">
        <v>76</v>
      </c>
      <c r="H25" s="41" t="s">
        <v>56</v>
      </c>
      <c r="I25" s="41" t="s">
        <v>62</v>
      </c>
      <c r="K25" s="38"/>
    </row>
    <row r="26" spans="3:11" ht="19" x14ac:dyDescent="0.2">
      <c r="C26" s="44">
        <v>44992</v>
      </c>
      <c r="D26" s="64" t="s">
        <v>83</v>
      </c>
      <c r="E26" s="149">
        <v>5.0999999999999996</v>
      </c>
      <c r="F26" s="42">
        <v>-5.0999999999999996</v>
      </c>
      <c r="G26" s="41" t="s">
        <v>77</v>
      </c>
      <c r="H26" s="41" t="s">
        <v>56</v>
      </c>
      <c r="I26" s="41" t="s">
        <v>62</v>
      </c>
      <c r="K26" s="38"/>
    </row>
    <row r="27" spans="3:11" ht="16" customHeight="1" x14ac:dyDescent="0.2">
      <c r="C27" s="44">
        <v>45019</v>
      </c>
      <c r="D27" s="64" t="s">
        <v>84</v>
      </c>
      <c r="E27" s="149">
        <v>750</v>
      </c>
      <c r="F27" s="42">
        <v>-750</v>
      </c>
      <c r="G27" s="41" t="s">
        <v>84</v>
      </c>
      <c r="H27" s="41" t="s">
        <v>56</v>
      </c>
      <c r="I27" s="41" t="s">
        <v>62</v>
      </c>
      <c r="K27" s="38"/>
    </row>
    <row r="28" spans="3:11" ht="16" customHeight="1" x14ac:dyDescent="0.2">
      <c r="C28" s="77"/>
      <c r="D28" s="65"/>
      <c r="E28" s="82"/>
      <c r="F28" s="67"/>
      <c r="G28" s="68"/>
      <c r="H28" s="68"/>
      <c r="I28" s="68"/>
      <c r="K28" s="38"/>
    </row>
    <row r="29" spans="3:11" ht="19" customHeight="1" x14ac:dyDescent="0.2">
      <c r="C29" s="77"/>
      <c r="D29" s="65"/>
      <c r="E29" s="82"/>
      <c r="F29" s="67"/>
      <c r="G29" s="68"/>
      <c r="H29" s="68"/>
      <c r="I29" s="68"/>
      <c r="J29" s="71"/>
      <c r="K29" s="38"/>
    </row>
    <row r="30" spans="3:11" ht="19" x14ac:dyDescent="0.2">
      <c r="C30" s="77"/>
      <c r="D30" s="65"/>
      <c r="E30" s="84"/>
      <c r="F30" s="67"/>
      <c r="G30" s="68"/>
      <c r="H30" s="68"/>
      <c r="I30" s="68"/>
      <c r="K30" s="38"/>
    </row>
    <row r="31" spans="3:11" ht="16" customHeight="1" x14ac:dyDescent="0.2">
      <c r="C31" s="77"/>
      <c r="D31" s="65"/>
      <c r="E31" s="84"/>
      <c r="F31" s="67"/>
      <c r="G31" s="68"/>
      <c r="H31" s="68"/>
      <c r="I31" s="68"/>
      <c r="K31" s="38"/>
    </row>
    <row r="32" spans="3:11" ht="16" customHeight="1" x14ac:dyDescent="0.2">
      <c r="C32" s="77"/>
      <c r="D32" s="65"/>
      <c r="E32" s="84"/>
      <c r="F32" s="67"/>
      <c r="G32" s="68"/>
      <c r="H32" s="68"/>
      <c r="I32" s="68"/>
      <c r="K32" s="38"/>
    </row>
    <row r="33" spans="2:11" ht="16" customHeight="1" x14ac:dyDescent="0.2">
      <c r="C33" s="77"/>
      <c r="D33" s="65"/>
      <c r="E33" s="84"/>
      <c r="F33" s="67"/>
      <c r="G33" s="68"/>
      <c r="H33" s="68"/>
      <c r="I33" s="68"/>
      <c r="K33" s="38"/>
    </row>
    <row r="34" spans="2:11" ht="16" customHeight="1" x14ac:dyDescent="0.2">
      <c r="C34" s="77"/>
      <c r="D34" s="65"/>
      <c r="E34" s="84"/>
      <c r="F34" s="67"/>
      <c r="G34" s="68"/>
      <c r="H34" s="68"/>
      <c r="I34" s="68"/>
      <c r="K34" s="38"/>
    </row>
    <row r="35" spans="2:11" x14ac:dyDescent="0.2">
      <c r="C35" s="77"/>
      <c r="D35" s="65"/>
      <c r="E35" s="84"/>
      <c r="F35" s="67"/>
      <c r="G35" s="68"/>
      <c r="H35" s="68"/>
      <c r="I35" s="68"/>
    </row>
    <row r="36" spans="2:11" x14ac:dyDescent="0.2">
      <c r="C36" s="77"/>
      <c r="D36" s="81"/>
      <c r="E36" s="84"/>
      <c r="F36" s="67"/>
      <c r="G36" s="68"/>
      <c r="H36" s="68"/>
      <c r="I36" s="68"/>
    </row>
    <row r="37" spans="2:11" x14ac:dyDescent="0.2">
      <c r="C37" s="77"/>
      <c r="D37" s="65"/>
      <c r="E37" s="84"/>
      <c r="F37" s="67"/>
      <c r="G37" s="68"/>
      <c r="H37" s="68"/>
      <c r="I37" s="68"/>
    </row>
    <row r="38" spans="2:11" x14ac:dyDescent="0.2">
      <c r="C38" s="77"/>
      <c r="D38" s="65"/>
      <c r="E38" s="84"/>
      <c r="F38" s="67"/>
      <c r="G38" s="68"/>
      <c r="H38" s="68"/>
      <c r="I38" s="68"/>
    </row>
    <row r="39" spans="2:11" x14ac:dyDescent="0.2">
      <c r="C39" s="77"/>
      <c r="D39" s="65"/>
      <c r="E39" s="84"/>
      <c r="F39" s="67"/>
      <c r="G39" s="68"/>
      <c r="H39" s="68"/>
      <c r="I39" s="68"/>
    </row>
    <row r="40" spans="2:11" x14ac:dyDescent="0.2">
      <c r="C40" s="77"/>
      <c r="D40" s="65"/>
      <c r="E40" s="84"/>
      <c r="F40" s="67"/>
      <c r="G40" s="68"/>
      <c r="H40" s="68"/>
      <c r="I40" s="68"/>
    </row>
    <row r="41" spans="2:11" x14ac:dyDescent="0.2">
      <c r="C41" s="77"/>
      <c r="D41" s="65"/>
      <c r="E41" s="84"/>
      <c r="F41" s="67"/>
      <c r="G41" s="68"/>
      <c r="H41" s="68"/>
      <c r="I41" s="68"/>
    </row>
    <row r="42" spans="2:11" x14ac:dyDescent="0.2">
      <c r="C42" s="77"/>
      <c r="D42" s="65"/>
      <c r="E42" s="84"/>
      <c r="F42" s="67"/>
      <c r="G42" s="68"/>
      <c r="H42" s="68"/>
      <c r="I42" s="68"/>
    </row>
    <row r="43" spans="2:11" x14ac:dyDescent="0.2">
      <c r="C43" s="77"/>
      <c r="D43" s="65"/>
      <c r="E43" s="84"/>
      <c r="F43" s="67"/>
      <c r="G43" s="68"/>
      <c r="H43" s="68"/>
      <c r="I43" s="68"/>
    </row>
    <row r="44" spans="2:11" x14ac:dyDescent="0.2">
      <c r="C44" s="77"/>
      <c r="D44" s="65"/>
      <c r="E44" s="84"/>
      <c r="F44" s="67"/>
      <c r="G44" s="68"/>
      <c r="H44" s="68"/>
      <c r="I44" s="68"/>
    </row>
    <row r="45" spans="2:11" x14ac:dyDescent="0.2">
      <c r="B45" s="45"/>
      <c r="C45" s="77"/>
      <c r="D45" s="65"/>
      <c r="E45" s="84"/>
      <c r="F45" s="67"/>
      <c r="G45" s="68"/>
      <c r="H45" s="68"/>
      <c r="I45" s="68"/>
    </row>
    <row r="46" spans="2:11" x14ac:dyDescent="0.2">
      <c r="B46" s="45"/>
      <c r="C46" s="77"/>
      <c r="D46" s="65"/>
      <c r="E46" s="84"/>
      <c r="F46" s="67"/>
      <c r="G46" s="68"/>
      <c r="H46" s="68"/>
      <c r="I46" s="68"/>
    </row>
    <row r="47" spans="2:11" x14ac:dyDescent="0.2">
      <c r="B47" s="45"/>
      <c r="C47" s="77"/>
      <c r="D47" s="65"/>
      <c r="E47" s="84"/>
      <c r="F47" s="67"/>
      <c r="G47" s="68"/>
      <c r="H47" s="68"/>
      <c r="I47" s="68"/>
    </row>
    <row r="48" spans="2:11" x14ac:dyDescent="0.2">
      <c r="B48" s="45"/>
      <c r="C48" s="77"/>
      <c r="D48" s="65"/>
      <c r="E48" s="84"/>
      <c r="F48" s="67"/>
      <c r="G48" s="68"/>
      <c r="H48" s="68"/>
      <c r="I48" s="68"/>
    </row>
    <row r="49" spans="2:9" x14ac:dyDescent="0.2">
      <c r="B49" s="45"/>
      <c r="C49" s="77"/>
      <c r="D49" s="65"/>
      <c r="E49" s="84"/>
      <c r="F49" s="67"/>
      <c r="G49" s="68"/>
      <c r="H49" s="68"/>
      <c r="I49" s="68"/>
    </row>
    <row r="50" spans="2:9" x14ac:dyDescent="0.2">
      <c r="B50" s="45"/>
      <c r="C50" s="77"/>
      <c r="D50" s="65"/>
      <c r="E50" s="84"/>
      <c r="F50" s="67"/>
      <c r="G50" s="68"/>
      <c r="H50" s="68"/>
      <c r="I50" s="68"/>
    </row>
    <row r="51" spans="2:9" x14ac:dyDescent="0.2">
      <c r="B51" s="45"/>
      <c r="C51" s="77"/>
      <c r="D51" s="65"/>
      <c r="E51" s="84"/>
      <c r="F51" s="78"/>
      <c r="G51" s="68"/>
      <c r="H51" s="68"/>
      <c r="I51" s="68"/>
    </row>
    <row r="52" spans="2:9" x14ac:dyDescent="0.2">
      <c r="B52" s="45"/>
      <c r="C52" s="77"/>
      <c r="D52" s="65"/>
      <c r="E52" s="59"/>
      <c r="F52" s="66"/>
      <c r="G52" s="68"/>
      <c r="H52" s="68"/>
      <c r="I52" s="68"/>
    </row>
    <row r="53" spans="2:9" x14ac:dyDescent="0.2">
      <c r="B53" s="45"/>
      <c r="C53" s="77"/>
      <c r="D53" s="65"/>
      <c r="E53" s="59"/>
      <c r="F53" s="66"/>
      <c r="G53" s="68"/>
      <c r="H53" s="68"/>
      <c r="I53" s="68"/>
    </row>
    <row r="54" spans="2:9" x14ac:dyDescent="0.2">
      <c r="B54" s="45"/>
      <c r="C54" s="77"/>
      <c r="D54" s="65"/>
      <c r="E54" s="59"/>
      <c r="F54" s="66"/>
      <c r="G54" s="68"/>
      <c r="H54" s="68"/>
      <c r="I54" s="68"/>
    </row>
    <row r="55" spans="2:9" x14ac:dyDescent="0.2">
      <c r="B55" s="45"/>
      <c r="C55" s="77"/>
      <c r="D55" s="65"/>
      <c r="E55" s="59"/>
      <c r="F55" s="66"/>
      <c r="G55" s="68"/>
      <c r="H55" s="68"/>
      <c r="I55" s="68"/>
    </row>
    <row r="56" spans="2:9" x14ac:dyDescent="0.2">
      <c r="B56" s="45"/>
      <c r="C56" s="77"/>
      <c r="D56" s="65"/>
      <c r="E56" s="59"/>
      <c r="F56" s="66"/>
      <c r="G56" s="68"/>
      <c r="H56" s="68"/>
      <c r="I56" s="68"/>
    </row>
    <row r="57" spans="2:9" x14ac:dyDescent="0.2">
      <c r="B57" s="45"/>
      <c r="C57" s="77"/>
      <c r="D57" s="65"/>
      <c r="E57" s="59"/>
      <c r="F57" s="66"/>
      <c r="G57" s="68"/>
      <c r="H57" s="68"/>
      <c r="I57" s="68"/>
    </row>
    <row r="58" spans="2:9" x14ac:dyDescent="0.2">
      <c r="B58" s="45"/>
      <c r="C58" s="77"/>
      <c r="D58" s="65"/>
      <c r="E58" s="82"/>
      <c r="F58" s="66"/>
      <c r="G58" s="68"/>
      <c r="H58" s="68"/>
      <c r="I58" s="68"/>
    </row>
    <row r="59" spans="2:9" x14ac:dyDescent="0.2">
      <c r="B59" s="45"/>
      <c r="C59" s="77"/>
      <c r="D59" s="65"/>
      <c r="E59" s="59"/>
      <c r="F59" s="66"/>
      <c r="G59" s="68"/>
      <c r="H59" s="68"/>
      <c r="I59" s="68"/>
    </row>
    <row r="60" spans="2:9" x14ac:dyDescent="0.2">
      <c r="B60" s="45"/>
      <c r="C60" s="77"/>
      <c r="D60" s="65"/>
      <c r="E60" s="82"/>
      <c r="F60" s="66"/>
      <c r="G60" s="68"/>
      <c r="H60" s="68"/>
      <c r="I60" s="68"/>
    </row>
    <row r="61" spans="2:9" x14ac:dyDescent="0.2">
      <c r="B61" s="45"/>
      <c r="C61" s="77"/>
      <c r="D61" s="65"/>
      <c r="E61" s="59"/>
      <c r="F61" s="66"/>
      <c r="G61" s="68"/>
      <c r="H61" s="68"/>
      <c r="I61" s="68"/>
    </row>
    <row r="62" spans="2:9" x14ac:dyDescent="0.2">
      <c r="B62" s="45"/>
      <c r="C62" s="77"/>
      <c r="D62" s="65"/>
      <c r="E62" s="82"/>
      <c r="F62" s="67"/>
      <c r="G62" s="68"/>
      <c r="H62" s="68"/>
      <c r="I62" s="68"/>
    </row>
    <row r="63" spans="2:9" x14ac:dyDescent="0.2">
      <c r="B63" s="45"/>
      <c r="C63" s="77"/>
      <c r="D63" s="65"/>
      <c r="E63" s="59"/>
      <c r="F63" s="66"/>
      <c r="G63" s="68"/>
      <c r="H63" s="68"/>
      <c r="I63" s="68"/>
    </row>
    <row r="64" spans="2:9" x14ac:dyDescent="0.2">
      <c r="B64" s="45"/>
      <c r="C64" s="77"/>
      <c r="D64" s="65"/>
      <c r="E64" s="59"/>
      <c r="F64" s="66"/>
      <c r="G64" s="68"/>
      <c r="H64" s="68"/>
      <c r="I64" s="68"/>
    </row>
    <row r="65" spans="2:9" x14ac:dyDescent="0.2">
      <c r="B65" s="45"/>
      <c r="C65" s="77"/>
      <c r="D65" s="65"/>
      <c r="E65" s="59"/>
      <c r="F65" s="66"/>
      <c r="G65" s="68"/>
      <c r="H65" s="68"/>
      <c r="I65" s="68"/>
    </row>
    <row r="66" spans="2:9" x14ac:dyDescent="0.2">
      <c r="C66" s="77"/>
      <c r="D66" s="65"/>
      <c r="E66" s="59"/>
      <c r="F66" s="66"/>
      <c r="G66" s="68"/>
      <c r="H66" s="68"/>
      <c r="I66" s="68"/>
    </row>
    <row r="67" spans="2:9" x14ac:dyDescent="0.2">
      <c r="C67" s="77"/>
      <c r="D67" s="65"/>
      <c r="E67" s="59"/>
      <c r="F67" s="66"/>
      <c r="G67" s="68"/>
      <c r="H67" s="68"/>
      <c r="I67" s="68"/>
    </row>
    <row r="68" spans="2:9" x14ac:dyDescent="0.2">
      <c r="C68" s="77"/>
      <c r="D68" s="65"/>
      <c r="E68" s="59"/>
      <c r="F68" s="66"/>
      <c r="G68" s="68"/>
      <c r="H68" s="68"/>
      <c r="I68" s="68"/>
    </row>
    <row r="69" spans="2:9" x14ac:dyDescent="0.2">
      <c r="C69" s="77"/>
      <c r="D69" s="65"/>
      <c r="E69" s="59"/>
      <c r="F69" s="66"/>
      <c r="G69" s="68"/>
      <c r="H69" s="68"/>
      <c r="I69" s="68"/>
    </row>
    <row r="70" spans="2:9" x14ac:dyDescent="0.2">
      <c r="C70" s="77"/>
      <c r="D70" s="65"/>
      <c r="E70" s="59"/>
      <c r="F70" s="66"/>
      <c r="G70" s="68"/>
      <c r="H70" s="68"/>
      <c r="I70" s="68"/>
    </row>
    <row r="71" spans="2:9" x14ac:dyDescent="0.2">
      <c r="C71" s="77"/>
      <c r="D71" s="65"/>
      <c r="E71" s="59"/>
      <c r="F71" s="67"/>
      <c r="G71" s="68"/>
      <c r="H71" s="68"/>
      <c r="I71" s="68"/>
    </row>
    <row r="72" spans="2:9" x14ac:dyDescent="0.2">
      <c r="C72" s="77"/>
      <c r="D72" s="65"/>
      <c r="E72" s="59"/>
      <c r="F72" s="67"/>
      <c r="G72" s="68"/>
      <c r="H72" s="68"/>
      <c r="I72" s="68"/>
    </row>
    <row r="73" spans="2:9" x14ac:dyDescent="0.2">
      <c r="C73" s="77"/>
      <c r="D73" s="65"/>
      <c r="E73" s="85"/>
      <c r="F73" s="65"/>
      <c r="G73" s="68"/>
      <c r="H73" s="68"/>
      <c r="I73" s="68"/>
    </row>
    <row r="74" spans="2:9" x14ac:dyDescent="0.2">
      <c r="C74" s="77"/>
      <c r="D74" s="65"/>
      <c r="E74" s="59"/>
      <c r="F74" s="66"/>
      <c r="G74" s="68"/>
      <c r="H74" s="68"/>
      <c r="I74" s="68"/>
    </row>
    <row r="75" spans="2:9" x14ac:dyDescent="0.2">
      <c r="C75" s="77"/>
      <c r="D75" s="65"/>
      <c r="E75" s="59"/>
      <c r="F75" s="67"/>
      <c r="G75" s="68"/>
      <c r="H75" s="68"/>
      <c r="I75" s="68"/>
    </row>
    <row r="76" spans="2:9" x14ac:dyDescent="0.2">
      <c r="C76" s="77"/>
      <c r="D76" s="65"/>
      <c r="E76" s="59"/>
      <c r="F76" s="67"/>
      <c r="G76" s="68"/>
      <c r="H76" s="68"/>
      <c r="I76" s="68"/>
    </row>
    <row r="77" spans="2:9" x14ac:dyDescent="0.2">
      <c r="C77" s="77"/>
      <c r="D77" s="65"/>
      <c r="E77" s="59"/>
      <c r="F77" s="67"/>
      <c r="G77" s="68"/>
      <c r="H77" s="68"/>
      <c r="I77" s="68"/>
    </row>
    <row r="78" spans="2:9" x14ac:dyDescent="0.2">
      <c r="C78" s="77"/>
      <c r="D78" s="65"/>
      <c r="E78" s="59"/>
      <c r="F78" s="67"/>
      <c r="G78" s="68"/>
      <c r="H78" s="68"/>
      <c r="I78" s="68"/>
    </row>
    <row r="79" spans="2:9" x14ac:dyDescent="0.2">
      <c r="C79" s="77"/>
      <c r="D79" s="65"/>
      <c r="E79" s="59"/>
      <c r="F79" s="67"/>
      <c r="G79" s="68"/>
      <c r="H79" s="68"/>
      <c r="I79" s="68"/>
    </row>
    <row r="80" spans="2:9" x14ac:dyDescent="0.2">
      <c r="C80" s="77"/>
      <c r="D80" s="65"/>
      <c r="E80" s="59"/>
      <c r="F80" s="67"/>
      <c r="G80" s="68"/>
      <c r="H80" s="68"/>
      <c r="I80" s="68"/>
    </row>
    <row r="81" spans="3:11" x14ac:dyDescent="0.2">
      <c r="C81" s="77"/>
      <c r="D81" s="65"/>
      <c r="E81" s="59"/>
      <c r="F81" s="66"/>
      <c r="G81" s="68"/>
      <c r="H81" s="68"/>
      <c r="I81" s="68"/>
    </row>
    <row r="82" spans="3:11" x14ac:dyDescent="0.2">
      <c r="C82" s="77"/>
      <c r="D82" s="65"/>
      <c r="E82" s="59"/>
      <c r="F82" s="66"/>
      <c r="G82" s="68"/>
      <c r="H82" s="68"/>
      <c r="I82" s="68"/>
    </row>
    <row r="83" spans="3:11" x14ac:dyDescent="0.2">
      <c r="C83" s="77"/>
      <c r="D83" s="65"/>
      <c r="E83" s="59"/>
      <c r="F83" s="66"/>
      <c r="G83" s="68"/>
      <c r="H83" s="68"/>
      <c r="I83" s="68"/>
    </row>
    <row r="84" spans="3:11" x14ac:dyDescent="0.2">
      <c r="C84" s="77"/>
      <c r="D84" s="65"/>
      <c r="E84" s="59"/>
      <c r="F84" s="66"/>
      <c r="G84" s="68"/>
      <c r="H84" s="68"/>
      <c r="I84" s="68"/>
    </row>
    <row r="85" spans="3:11" x14ac:dyDescent="0.2">
      <c r="C85" s="77"/>
      <c r="D85" s="65"/>
      <c r="E85" s="59"/>
      <c r="F85" s="66"/>
      <c r="G85" s="68"/>
      <c r="H85" s="68"/>
      <c r="I85" s="68"/>
      <c r="K85" s="71"/>
    </row>
    <row r="86" spans="3:11" x14ac:dyDescent="0.2">
      <c r="C86" s="77"/>
      <c r="D86" s="65"/>
      <c r="E86" s="59"/>
      <c r="F86" s="66"/>
      <c r="G86" s="68"/>
      <c r="H86" s="68"/>
      <c r="I86" s="68"/>
    </row>
    <row r="87" spans="3:11" x14ac:dyDescent="0.2">
      <c r="C87" s="77"/>
      <c r="D87" s="65"/>
      <c r="E87" s="59"/>
      <c r="F87" s="67"/>
      <c r="G87" s="68"/>
      <c r="H87" s="68"/>
      <c r="I87" s="68"/>
    </row>
    <row r="88" spans="3:11" x14ac:dyDescent="0.2">
      <c r="C88" s="77"/>
      <c r="D88" s="65"/>
      <c r="E88" s="59"/>
      <c r="F88" s="66"/>
      <c r="G88" s="68"/>
      <c r="H88" s="68"/>
      <c r="I88" s="68"/>
    </row>
    <row r="89" spans="3:11" x14ac:dyDescent="0.2">
      <c r="C89" s="77"/>
      <c r="D89" s="65"/>
      <c r="E89" s="59"/>
      <c r="F89" s="66"/>
      <c r="G89" s="68"/>
      <c r="H89" s="68"/>
      <c r="I89" s="68"/>
    </row>
    <row r="90" spans="3:11" x14ac:dyDescent="0.2">
      <c r="C90" s="77"/>
      <c r="D90" s="65"/>
      <c r="E90" s="59"/>
      <c r="F90" s="66"/>
      <c r="G90" s="68"/>
      <c r="H90" s="68"/>
      <c r="I90" s="68"/>
    </row>
    <row r="91" spans="3:11" x14ac:dyDescent="0.2">
      <c r="C91" s="77"/>
      <c r="D91" s="65"/>
      <c r="E91" s="59"/>
      <c r="F91" s="66"/>
      <c r="G91" s="68"/>
      <c r="H91" s="68"/>
      <c r="I91" s="68"/>
    </row>
    <row r="92" spans="3:11" x14ac:dyDescent="0.2">
      <c r="C92" s="77"/>
      <c r="D92" s="65"/>
      <c r="E92" s="59"/>
      <c r="F92" s="66"/>
      <c r="G92" s="68"/>
      <c r="H92" s="68"/>
      <c r="I92" s="68"/>
    </row>
    <row r="93" spans="3:11" x14ac:dyDescent="0.2">
      <c r="C93" s="77"/>
      <c r="D93" s="65"/>
      <c r="E93" s="59"/>
      <c r="F93" s="66"/>
      <c r="G93" s="68"/>
      <c r="H93" s="68"/>
      <c r="I93" s="68"/>
    </row>
    <row r="94" spans="3:11" x14ac:dyDescent="0.2">
      <c r="C94" s="77"/>
      <c r="D94" s="65"/>
      <c r="E94" s="59"/>
      <c r="F94" s="66"/>
      <c r="G94" s="68"/>
      <c r="H94" s="68"/>
      <c r="I94" s="68"/>
    </row>
    <row r="95" spans="3:11" x14ac:dyDescent="0.2">
      <c r="C95" s="77"/>
      <c r="D95" s="65"/>
      <c r="E95" s="59"/>
      <c r="F95" s="67"/>
      <c r="G95" s="68"/>
      <c r="H95" s="68"/>
      <c r="I95" s="68"/>
    </row>
    <row r="96" spans="3:11" x14ac:dyDescent="0.2">
      <c r="C96" s="77"/>
      <c r="D96" s="65"/>
      <c r="E96" s="59"/>
      <c r="F96" s="66"/>
      <c r="G96" s="68"/>
      <c r="H96" s="68"/>
      <c r="I96" s="68"/>
    </row>
    <row r="97" spans="3:11" x14ac:dyDescent="0.2">
      <c r="C97" s="77"/>
      <c r="D97" s="65"/>
      <c r="E97" s="59"/>
      <c r="F97" s="66"/>
      <c r="G97" s="68"/>
      <c r="H97" s="68"/>
      <c r="I97" s="68"/>
    </row>
    <row r="98" spans="3:11" x14ac:dyDescent="0.2">
      <c r="C98" s="77"/>
      <c r="D98" s="65"/>
      <c r="E98" s="59"/>
      <c r="F98" s="66"/>
      <c r="G98" s="68"/>
      <c r="H98" s="68"/>
      <c r="I98" s="68"/>
    </row>
    <row r="99" spans="3:11" x14ac:dyDescent="0.2">
      <c r="C99" s="77"/>
      <c r="D99" s="65"/>
      <c r="E99" s="59"/>
      <c r="F99" s="66"/>
      <c r="G99" s="68"/>
      <c r="H99" s="68"/>
      <c r="I99" s="68"/>
    </row>
    <row r="100" spans="3:11" x14ac:dyDescent="0.2">
      <c r="C100" s="77"/>
      <c r="D100" s="65"/>
      <c r="E100" s="59"/>
      <c r="F100" s="66"/>
      <c r="G100" s="68"/>
      <c r="H100" s="68"/>
      <c r="I100" s="68"/>
    </row>
    <row r="101" spans="3:11" x14ac:dyDescent="0.2">
      <c r="C101" s="77"/>
      <c r="D101" s="65"/>
      <c r="E101" s="59"/>
      <c r="F101" s="66"/>
      <c r="G101" s="68"/>
      <c r="H101" s="68"/>
      <c r="I101" s="68"/>
    </row>
    <row r="102" spans="3:11" x14ac:dyDescent="0.2">
      <c r="C102" s="77"/>
      <c r="D102" s="65"/>
      <c r="E102" s="59"/>
      <c r="F102" s="66"/>
      <c r="G102" s="68"/>
      <c r="H102" s="68"/>
      <c r="I102" s="68"/>
    </row>
    <row r="103" spans="3:11" x14ac:dyDescent="0.2">
      <c r="C103" s="77"/>
      <c r="D103" s="65"/>
      <c r="E103" s="59"/>
      <c r="F103" s="66"/>
      <c r="G103" s="68"/>
      <c r="H103" s="68"/>
      <c r="I103" s="68"/>
      <c r="K103" s="71"/>
    </row>
    <row r="104" spans="3:11" x14ac:dyDescent="0.2">
      <c r="C104" s="77"/>
      <c r="D104" s="65"/>
      <c r="E104" s="59"/>
      <c r="F104" s="67"/>
      <c r="G104" s="68"/>
      <c r="H104" s="68"/>
      <c r="I104" s="68"/>
    </row>
    <row r="105" spans="3:11" x14ac:dyDescent="0.2">
      <c r="C105" s="77"/>
      <c r="D105" s="65"/>
      <c r="E105" s="59"/>
      <c r="F105" s="66"/>
      <c r="G105" s="68"/>
      <c r="H105" s="68"/>
      <c r="I105" s="68"/>
    </row>
    <row r="106" spans="3:11" x14ac:dyDescent="0.2">
      <c r="C106" s="77"/>
      <c r="D106" s="65"/>
      <c r="E106" s="59"/>
      <c r="F106" s="67"/>
      <c r="G106" s="68"/>
      <c r="H106" s="68"/>
      <c r="I106" s="68"/>
    </row>
    <row r="107" spans="3:11" ht="16" customHeight="1" x14ac:dyDescent="0.2">
      <c r="C107" s="77"/>
      <c r="D107" s="65"/>
      <c r="E107" s="59"/>
      <c r="F107" s="66"/>
      <c r="G107" s="68"/>
      <c r="H107" s="68"/>
      <c r="I107" s="68"/>
    </row>
    <row r="108" spans="3:11" x14ac:dyDescent="0.2">
      <c r="C108" s="77"/>
      <c r="D108" s="65"/>
      <c r="E108" s="59"/>
      <c r="F108" s="67"/>
      <c r="G108" s="68"/>
      <c r="H108" s="68"/>
      <c r="I108" s="68"/>
    </row>
    <row r="109" spans="3:11" x14ac:dyDescent="0.2">
      <c r="C109" s="77"/>
      <c r="D109" s="65"/>
      <c r="E109" s="59"/>
      <c r="F109" s="67"/>
      <c r="G109" s="77"/>
      <c r="H109" s="68"/>
      <c r="I109" s="68"/>
    </row>
    <row r="110" spans="3:11" x14ac:dyDescent="0.2">
      <c r="C110" s="77"/>
      <c r="D110" s="65"/>
      <c r="E110" s="59"/>
      <c r="F110" s="67"/>
      <c r="G110" s="68"/>
      <c r="H110" s="68"/>
      <c r="I110" s="68"/>
    </row>
    <row r="111" spans="3:11" x14ac:dyDescent="0.2">
      <c r="C111" s="77"/>
      <c r="D111" s="65"/>
      <c r="E111" s="59"/>
      <c r="F111" s="66"/>
      <c r="G111" s="68"/>
      <c r="H111" s="68"/>
      <c r="I111" s="68"/>
    </row>
    <row r="112" spans="3:11" x14ac:dyDescent="0.2">
      <c r="C112" s="77"/>
      <c r="D112" s="65"/>
      <c r="E112" s="59"/>
      <c r="F112" s="66"/>
      <c r="G112" s="68"/>
      <c r="H112" s="68"/>
      <c r="I112" s="68"/>
    </row>
    <row r="113" spans="3:9" x14ac:dyDescent="0.2">
      <c r="C113" s="77"/>
      <c r="D113" s="65"/>
      <c r="E113" s="59"/>
      <c r="F113" s="67"/>
      <c r="G113" s="68"/>
      <c r="H113" s="68"/>
      <c r="I113" s="68"/>
    </row>
    <row r="114" spans="3:9" x14ac:dyDescent="0.2">
      <c r="C114" s="77"/>
      <c r="D114" s="65"/>
      <c r="E114" s="59"/>
      <c r="F114" s="66"/>
      <c r="G114" s="68"/>
      <c r="H114" s="68"/>
      <c r="I114" s="68"/>
    </row>
    <row r="115" spans="3:9" x14ac:dyDescent="0.2">
      <c r="C115" s="77"/>
      <c r="D115" s="65"/>
      <c r="E115" s="59"/>
      <c r="F115" s="67"/>
      <c r="G115" s="68"/>
      <c r="H115" s="68"/>
      <c r="I115" s="68"/>
    </row>
    <row r="116" spans="3:9" x14ac:dyDescent="0.2">
      <c r="C116" s="77"/>
      <c r="D116" s="65"/>
      <c r="E116" s="59"/>
      <c r="F116" s="67"/>
      <c r="G116" s="68"/>
      <c r="H116" s="68"/>
      <c r="I116" s="68"/>
    </row>
    <row r="117" spans="3:9" x14ac:dyDescent="0.2">
      <c r="C117" s="77"/>
      <c r="D117" s="65"/>
      <c r="E117" s="59"/>
      <c r="F117" s="67"/>
      <c r="G117" s="68"/>
      <c r="H117" s="68"/>
      <c r="I117" s="68"/>
    </row>
    <row r="118" spans="3:9" x14ac:dyDescent="0.2">
      <c r="C118" s="77"/>
      <c r="D118" s="65"/>
      <c r="E118" s="59"/>
      <c r="F118" s="66"/>
      <c r="G118" s="68"/>
      <c r="H118" s="68"/>
      <c r="I118" s="68"/>
    </row>
    <row r="119" spans="3:9" x14ac:dyDescent="0.2">
      <c r="C119" s="77"/>
      <c r="D119" s="65"/>
      <c r="E119" s="59"/>
      <c r="F119" s="67"/>
      <c r="G119" s="68"/>
      <c r="H119" s="68"/>
      <c r="I119" s="68"/>
    </row>
    <row r="120" spans="3:9" x14ac:dyDescent="0.2">
      <c r="C120" s="77"/>
      <c r="D120" s="65"/>
      <c r="E120" s="59"/>
      <c r="F120" s="67"/>
      <c r="G120" s="68"/>
      <c r="H120" s="68"/>
      <c r="I120" s="68"/>
    </row>
    <row r="121" spans="3:9" x14ac:dyDescent="0.2">
      <c r="C121" s="77"/>
      <c r="D121" s="65"/>
      <c r="E121" s="59"/>
      <c r="F121" s="67"/>
      <c r="G121" s="68"/>
      <c r="H121" s="68"/>
      <c r="I121" s="68"/>
    </row>
    <row r="122" spans="3:9" x14ac:dyDescent="0.2">
      <c r="C122" s="77"/>
      <c r="D122" s="65"/>
      <c r="E122" s="59"/>
      <c r="F122" s="67"/>
      <c r="G122" s="68"/>
      <c r="H122" s="68"/>
      <c r="I122" s="68"/>
    </row>
    <row r="123" spans="3:9" x14ac:dyDescent="0.2">
      <c r="C123" s="77"/>
      <c r="D123" s="65"/>
      <c r="E123" s="59"/>
      <c r="F123" s="67"/>
      <c r="G123" s="68"/>
      <c r="H123" s="68"/>
      <c r="I123" s="68"/>
    </row>
    <row r="124" spans="3:9" x14ac:dyDescent="0.2">
      <c r="C124" s="77"/>
      <c r="D124" s="65"/>
      <c r="E124" s="59"/>
      <c r="F124" s="67"/>
      <c r="G124" s="68"/>
      <c r="H124" s="68"/>
      <c r="I124" s="68"/>
    </row>
    <row r="125" spans="3:9" x14ac:dyDescent="0.2">
      <c r="C125" s="77"/>
      <c r="D125" s="65"/>
      <c r="E125" s="59"/>
      <c r="F125" s="67"/>
      <c r="G125" s="68"/>
      <c r="H125" s="68"/>
      <c r="I125" s="68"/>
    </row>
    <row r="126" spans="3:9" x14ac:dyDescent="0.2">
      <c r="C126" s="77"/>
      <c r="D126" s="65"/>
      <c r="E126" s="59"/>
      <c r="F126" s="67"/>
      <c r="G126" s="68"/>
      <c r="H126" s="68"/>
      <c r="I126" s="68"/>
    </row>
    <row r="127" spans="3:9" x14ac:dyDescent="0.2">
      <c r="C127" s="77"/>
      <c r="D127" s="65"/>
      <c r="E127" s="59"/>
      <c r="F127" s="67"/>
      <c r="G127" s="68"/>
      <c r="H127" s="68"/>
      <c r="I127" s="68"/>
    </row>
    <row r="128" spans="3:9" x14ac:dyDescent="0.2">
      <c r="C128" s="77"/>
      <c r="D128" s="65"/>
      <c r="E128" s="59"/>
      <c r="F128" s="66"/>
      <c r="G128" s="68"/>
      <c r="H128" s="68"/>
      <c r="I128" s="68"/>
    </row>
    <row r="129" spans="3:9" x14ac:dyDescent="0.2">
      <c r="C129" s="77"/>
      <c r="D129" s="65"/>
      <c r="E129" s="59"/>
      <c r="F129" s="67"/>
      <c r="G129" s="68"/>
      <c r="H129" s="68"/>
      <c r="I129" s="68"/>
    </row>
    <row r="130" spans="3:9" x14ac:dyDescent="0.2">
      <c r="C130" s="77"/>
      <c r="D130" s="65"/>
      <c r="E130" s="59"/>
      <c r="F130" s="66"/>
      <c r="G130" s="68"/>
      <c r="H130" s="68"/>
      <c r="I130" s="68"/>
    </row>
    <row r="131" spans="3:9" x14ac:dyDescent="0.2">
      <c r="C131" s="77"/>
      <c r="D131" s="65"/>
      <c r="E131" s="59"/>
      <c r="F131" s="66"/>
      <c r="G131" s="68"/>
      <c r="H131" s="68"/>
      <c r="I131" s="68"/>
    </row>
    <row r="132" spans="3:9" x14ac:dyDescent="0.2">
      <c r="C132" s="77"/>
      <c r="D132" s="65"/>
      <c r="E132" s="59"/>
      <c r="F132" s="66"/>
      <c r="G132" s="68"/>
      <c r="H132" s="68"/>
      <c r="I132" s="68"/>
    </row>
    <row r="133" spans="3:9" x14ac:dyDescent="0.2">
      <c r="C133" s="77"/>
      <c r="D133" s="65"/>
      <c r="E133" s="82"/>
      <c r="F133" s="67"/>
      <c r="G133" s="68"/>
      <c r="H133" s="68"/>
      <c r="I133" s="68"/>
    </row>
    <row r="134" spans="3:9" x14ac:dyDescent="0.2">
      <c r="C134" s="77"/>
      <c r="D134" s="65"/>
      <c r="E134" s="59"/>
      <c r="F134" s="67"/>
      <c r="G134" s="68"/>
      <c r="H134" s="68"/>
      <c r="I134" s="68"/>
    </row>
    <row r="135" spans="3:9" x14ac:dyDescent="0.2">
      <c r="C135" s="77"/>
      <c r="D135" s="65"/>
      <c r="E135" s="59"/>
      <c r="F135" s="67"/>
      <c r="G135" s="68"/>
      <c r="H135" s="79"/>
      <c r="I135" s="80"/>
    </row>
    <row r="136" spans="3:9" x14ac:dyDescent="0.2">
      <c r="C136" s="77"/>
      <c r="D136" s="65"/>
      <c r="E136" s="59"/>
      <c r="F136" s="66"/>
      <c r="G136" s="68"/>
      <c r="H136" s="79"/>
      <c r="I136" s="80"/>
    </row>
    <row r="137" spans="3:9" x14ac:dyDescent="0.2">
      <c r="C137" s="77"/>
      <c r="D137" s="65"/>
      <c r="E137" s="59"/>
      <c r="F137" s="66"/>
      <c r="G137" s="68"/>
      <c r="H137" s="79"/>
      <c r="I137" s="80"/>
    </row>
    <row r="138" spans="3:9" x14ac:dyDescent="0.2">
      <c r="C138" s="77"/>
      <c r="D138" s="65"/>
      <c r="E138" s="59"/>
      <c r="F138" s="66"/>
      <c r="G138" s="68"/>
      <c r="H138" s="79"/>
      <c r="I138" s="80"/>
    </row>
    <row r="139" spans="3:9" x14ac:dyDescent="0.2">
      <c r="C139" s="77"/>
      <c r="D139" s="65"/>
      <c r="E139" s="59"/>
      <c r="F139" s="66"/>
      <c r="G139" s="68"/>
      <c r="H139" s="79"/>
      <c r="I139" s="80"/>
    </row>
    <row r="140" spans="3:9" x14ac:dyDescent="0.2">
      <c r="C140" s="77"/>
      <c r="D140" s="65"/>
      <c r="E140" s="59"/>
      <c r="F140" s="66"/>
      <c r="G140" s="68"/>
      <c r="H140" s="79"/>
      <c r="I140" s="80"/>
    </row>
    <row r="141" spans="3:9" x14ac:dyDescent="0.2">
      <c r="C141" s="77"/>
      <c r="D141" s="65"/>
      <c r="E141" s="59"/>
      <c r="F141" s="66"/>
      <c r="G141" s="68"/>
      <c r="H141" s="79"/>
      <c r="I141" s="80"/>
    </row>
    <row r="142" spans="3:9" x14ac:dyDescent="0.2">
      <c r="C142" s="77"/>
      <c r="D142" s="65"/>
      <c r="E142" s="59"/>
      <c r="F142" s="66"/>
      <c r="G142" s="68"/>
      <c r="H142" s="79"/>
      <c r="I142" s="80"/>
    </row>
    <row r="143" spans="3:9" x14ac:dyDescent="0.2">
      <c r="C143" s="77"/>
      <c r="D143" s="65"/>
      <c r="E143" s="59"/>
      <c r="F143" s="66"/>
      <c r="G143" s="68"/>
      <c r="H143" s="79"/>
      <c r="I143" s="80"/>
    </row>
    <row r="144" spans="3:9" x14ac:dyDescent="0.2">
      <c r="C144" s="77"/>
      <c r="D144" s="65"/>
      <c r="E144" s="59"/>
      <c r="F144" s="66"/>
      <c r="G144" s="68"/>
      <c r="H144" s="79"/>
      <c r="I144" s="80"/>
    </row>
    <row r="145" spans="3:9" x14ac:dyDescent="0.2">
      <c r="C145" s="77"/>
      <c r="D145" s="65"/>
      <c r="E145" s="59"/>
      <c r="F145" s="66"/>
      <c r="G145" s="68"/>
      <c r="H145" s="79"/>
      <c r="I145" s="80"/>
    </row>
    <row r="146" spans="3:9" x14ac:dyDescent="0.2">
      <c r="C146" s="77"/>
      <c r="D146" s="65"/>
      <c r="E146" s="59"/>
      <c r="F146" s="66"/>
      <c r="G146" s="68"/>
      <c r="H146" s="79"/>
      <c r="I146" s="80"/>
    </row>
    <row r="147" spans="3:9" x14ac:dyDescent="0.2">
      <c r="C147" s="77"/>
      <c r="D147" s="65"/>
      <c r="E147" s="59"/>
      <c r="F147" s="66"/>
      <c r="G147" s="68"/>
      <c r="H147" s="79"/>
      <c r="I147" s="80"/>
    </row>
    <row r="148" spans="3:9" x14ac:dyDescent="0.2">
      <c r="C148" s="77"/>
      <c r="D148" s="65"/>
      <c r="E148" s="59"/>
      <c r="F148" s="66"/>
      <c r="G148" s="68"/>
      <c r="H148" s="79"/>
      <c r="I148" s="80"/>
    </row>
    <row r="149" spans="3:9" x14ac:dyDescent="0.2">
      <c r="C149" s="77"/>
      <c r="D149" s="65"/>
      <c r="E149" s="59"/>
      <c r="F149" s="66"/>
      <c r="G149" s="68"/>
      <c r="H149" s="79"/>
      <c r="I149" s="80"/>
    </row>
    <row r="150" spans="3:9" x14ac:dyDescent="0.2">
      <c r="C150" s="77"/>
      <c r="D150" s="65"/>
      <c r="E150" s="59"/>
      <c r="F150" s="67"/>
      <c r="G150" s="68"/>
      <c r="H150" s="79"/>
      <c r="I150" s="80"/>
    </row>
    <row r="151" spans="3:9" x14ac:dyDescent="0.2">
      <c r="C151" s="77"/>
      <c r="D151" s="65"/>
      <c r="E151" s="59"/>
      <c r="F151" s="66"/>
      <c r="G151" s="68"/>
      <c r="H151" s="79"/>
      <c r="I151" s="80"/>
    </row>
    <row r="152" spans="3:9" x14ac:dyDescent="0.2">
      <c r="C152" s="77"/>
      <c r="D152" s="65"/>
      <c r="E152" s="59"/>
      <c r="F152" s="67"/>
      <c r="G152" s="68"/>
      <c r="H152" s="79"/>
      <c r="I152" s="80"/>
    </row>
    <row r="153" spans="3:9" x14ac:dyDescent="0.2">
      <c r="C153" s="77"/>
      <c r="D153" s="65"/>
      <c r="E153" s="85"/>
      <c r="F153" s="65"/>
      <c r="G153" s="68"/>
      <c r="H153" s="79"/>
      <c r="I153" s="80"/>
    </row>
    <row r="154" spans="3:9" x14ac:dyDescent="0.2">
      <c r="C154" s="77"/>
      <c r="D154" s="65"/>
      <c r="E154" s="59"/>
      <c r="F154" s="66"/>
      <c r="G154" s="68"/>
      <c r="H154" s="68"/>
      <c r="I154" s="68"/>
    </row>
    <row r="155" spans="3:9" x14ac:dyDescent="0.2">
      <c r="C155" s="77"/>
      <c r="D155" s="65"/>
      <c r="E155" s="59"/>
      <c r="F155" s="66"/>
      <c r="G155" s="68"/>
      <c r="H155" s="68"/>
      <c r="I155" s="68"/>
    </row>
    <row r="156" spans="3:9" x14ac:dyDescent="0.2">
      <c r="C156" s="77"/>
      <c r="D156" s="65"/>
      <c r="E156" s="59"/>
      <c r="F156" s="66"/>
      <c r="G156" s="68"/>
      <c r="H156" s="68"/>
      <c r="I156" s="68"/>
    </row>
    <row r="157" spans="3:9" x14ac:dyDescent="0.2">
      <c r="C157" s="77"/>
      <c r="D157" s="65"/>
      <c r="E157" s="59"/>
      <c r="F157" s="66"/>
      <c r="G157" s="68"/>
      <c r="H157" s="68"/>
      <c r="I157" s="68"/>
    </row>
    <row r="158" spans="3:9" x14ac:dyDescent="0.2">
      <c r="C158" s="77"/>
      <c r="D158" s="65"/>
      <c r="E158" s="59"/>
      <c r="F158" s="66"/>
      <c r="G158" s="68"/>
      <c r="H158" s="68"/>
      <c r="I158" s="68"/>
    </row>
    <row r="159" spans="3:9" x14ac:dyDescent="0.2">
      <c r="C159" s="77"/>
      <c r="D159" s="65"/>
      <c r="E159" s="82"/>
      <c r="F159" s="67"/>
      <c r="G159" s="68"/>
      <c r="H159" s="68"/>
      <c r="I159" s="68"/>
    </row>
    <row r="160" spans="3:9" x14ac:dyDescent="0.2">
      <c r="C160" s="77"/>
      <c r="D160" s="65"/>
      <c r="E160" s="59"/>
      <c r="F160" s="67"/>
      <c r="G160" s="68"/>
      <c r="H160" s="68"/>
      <c r="I160" s="68"/>
    </row>
    <row r="161" spans="3:9" x14ac:dyDescent="0.2">
      <c r="C161" s="77"/>
      <c r="D161" s="65"/>
      <c r="E161" s="59"/>
      <c r="F161" s="66"/>
      <c r="G161" s="68"/>
      <c r="H161" s="68"/>
      <c r="I161" s="68"/>
    </row>
    <row r="162" spans="3:9" x14ac:dyDescent="0.2">
      <c r="C162" s="77"/>
      <c r="D162" s="65"/>
      <c r="E162" s="59"/>
      <c r="F162" s="66"/>
      <c r="G162" s="68"/>
      <c r="H162" s="68"/>
      <c r="I162" s="68"/>
    </row>
    <row r="163" spans="3:9" x14ac:dyDescent="0.2">
      <c r="C163" s="77"/>
      <c r="D163" s="65"/>
      <c r="E163" s="59"/>
      <c r="F163" s="67"/>
      <c r="G163" s="68"/>
      <c r="H163" s="68"/>
      <c r="I163" s="68"/>
    </row>
    <row r="164" spans="3:9" x14ac:dyDescent="0.2">
      <c r="C164" s="77"/>
      <c r="D164" s="65"/>
      <c r="E164" s="59"/>
      <c r="F164" s="67"/>
      <c r="G164" s="68"/>
      <c r="H164" s="68"/>
      <c r="I164" s="68"/>
    </row>
    <row r="165" spans="3:9" x14ac:dyDescent="0.2">
      <c r="C165" s="77"/>
      <c r="D165" s="65"/>
      <c r="E165" s="59"/>
      <c r="F165" s="67"/>
      <c r="G165" s="68"/>
      <c r="H165" s="68"/>
      <c r="I165" s="68"/>
    </row>
    <row r="166" spans="3:9" x14ac:dyDescent="0.2">
      <c r="C166" s="77"/>
      <c r="D166" s="65"/>
      <c r="E166" s="59"/>
      <c r="F166" s="66"/>
      <c r="G166" s="68"/>
      <c r="H166" s="68"/>
      <c r="I166" s="68"/>
    </row>
    <row r="167" spans="3:9" x14ac:dyDescent="0.2">
      <c r="C167" s="77"/>
      <c r="D167" s="65"/>
      <c r="E167" s="59"/>
      <c r="F167" s="66"/>
      <c r="G167" s="68"/>
      <c r="H167" s="68"/>
      <c r="I167" s="68"/>
    </row>
    <row r="168" spans="3:9" x14ac:dyDescent="0.2">
      <c r="C168" s="77"/>
      <c r="D168" s="65"/>
      <c r="E168" s="59"/>
      <c r="F168" s="67"/>
      <c r="G168" s="68"/>
      <c r="H168" s="68"/>
      <c r="I168" s="68"/>
    </row>
    <row r="169" spans="3:9" x14ac:dyDescent="0.2">
      <c r="C169" s="77"/>
      <c r="D169" s="65"/>
      <c r="E169" s="59"/>
      <c r="F169" s="67"/>
      <c r="G169" s="68"/>
      <c r="H169" s="68"/>
      <c r="I169" s="68"/>
    </row>
    <row r="170" spans="3:9" x14ac:dyDescent="0.2">
      <c r="C170" s="77"/>
      <c r="D170" s="65"/>
      <c r="E170" s="59"/>
      <c r="F170" s="67"/>
      <c r="G170" s="68"/>
      <c r="H170" s="68"/>
      <c r="I170" s="68"/>
    </row>
    <row r="171" spans="3:9" x14ac:dyDescent="0.2">
      <c r="C171" s="77"/>
      <c r="D171" s="65"/>
      <c r="E171" s="59"/>
      <c r="F171" s="66"/>
      <c r="G171" s="68"/>
      <c r="H171" s="68"/>
      <c r="I171" s="68"/>
    </row>
    <row r="172" spans="3:9" x14ac:dyDescent="0.2">
      <c r="C172" s="77"/>
      <c r="D172" s="65"/>
      <c r="E172" s="59"/>
      <c r="F172" s="67"/>
      <c r="G172" s="68"/>
      <c r="H172" s="68"/>
      <c r="I172" s="68"/>
    </row>
    <row r="173" spans="3:9" x14ac:dyDescent="0.2">
      <c r="C173" s="77"/>
      <c r="D173" s="65"/>
      <c r="E173" s="82"/>
      <c r="F173" s="67"/>
      <c r="G173" s="68"/>
      <c r="H173" s="68"/>
      <c r="I173" s="68"/>
    </row>
    <row r="174" spans="3:9" x14ac:dyDescent="0.2">
      <c r="C174" s="77"/>
      <c r="D174" s="65"/>
      <c r="E174" s="59"/>
      <c r="F174" s="67"/>
      <c r="G174" s="68"/>
      <c r="H174" s="68"/>
      <c r="I174" s="68"/>
    </row>
    <row r="175" spans="3:9" x14ac:dyDescent="0.2">
      <c r="C175" s="77"/>
      <c r="D175" s="65"/>
      <c r="E175" s="59"/>
      <c r="F175" s="67"/>
      <c r="G175" s="68"/>
      <c r="H175" s="68"/>
      <c r="I175" s="68"/>
    </row>
    <row r="176" spans="3:9" x14ac:dyDescent="0.2">
      <c r="C176" s="77"/>
      <c r="D176" s="65"/>
      <c r="E176" s="59"/>
      <c r="F176" s="66"/>
      <c r="G176" s="68"/>
      <c r="H176" s="68"/>
      <c r="I176" s="68"/>
    </row>
    <row r="177" spans="3:9" x14ac:dyDescent="0.2">
      <c r="C177" s="77"/>
      <c r="D177" s="65"/>
      <c r="E177" s="59"/>
      <c r="F177" s="67"/>
      <c r="G177" s="68"/>
      <c r="H177" s="68"/>
      <c r="I177" s="68"/>
    </row>
    <row r="178" spans="3:9" x14ac:dyDescent="0.2">
      <c r="C178" s="77"/>
      <c r="D178" s="65"/>
      <c r="E178" s="59"/>
      <c r="F178" s="66"/>
      <c r="G178" s="68"/>
      <c r="H178" s="68"/>
      <c r="I178" s="68"/>
    </row>
    <row r="179" spans="3:9" x14ac:dyDescent="0.2">
      <c r="C179" s="77"/>
      <c r="D179" s="65"/>
      <c r="E179" s="59"/>
      <c r="F179" s="66"/>
      <c r="G179" s="68"/>
      <c r="H179" s="68"/>
      <c r="I179" s="68"/>
    </row>
    <row r="180" spans="3:9" x14ac:dyDescent="0.2">
      <c r="C180" s="44"/>
      <c r="D180" s="65"/>
      <c r="E180" s="59"/>
      <c r="F180" s="67"/>
      <c r="G180" s="68"/>
      <c r="H180" s="68"/>
      <c r="I180" s="68"/>
    </row>
    <row r="181" spans="3:9" x14ac:dyDescent="0.2">
      <c r="C181" s="44"/>
      <c r="D181" s="65"/>
      <c r="E181" s="59"/>
      <c r="F181" s="67"/>
      <c r="G181" s="68"/>
      <c r="H181" s="68"/>
      <c r="I181" s="68"/>
    </row>
    <row r="182" spans="3:9" x14ac:dyDescent="0.2">
      <c r="C182" s="44"/>
      <c r="D182" s="64"/>
      <c r="E182" s="59"/>
      <c r="F182" s="82"/>
      <c r="G182" s="83"/>
      <c r="H182" s="68"/>
      <c r="I182" s="68"/>
    </row>
    <row r="183" spans="3:9" x14ac:dyDescent="0.2">
      <c r="C183" s="44"/>
      <c r="D183" s="65"/>
      <c r="E183" s="59"/>
      <c r="F183" s="67"/>
      <c r="G183" s="68"/>
      <c r="H183" s="68"/>
      <c r="I183" s="68"/>
    </row>
    <row r="184" spans="3:9" x14ac:dyDescent="0.2">
      <c r="C184" s="44"/>
      <c r="D184" s="64"/>
      <c r="E184" s="59"/>
      <c r="F184" s="42"/>
      <c r="G184" s="41"/>
      <c r="H184" s="41"/>
      <c r="I184" s="68"/>
    </row>
    <row r="185" spans="3:9" x14ac:dyDescent="0.2">
      <c r="C185" s="44"/>
      <c r="D185" s="64"/>
      <c r="E185" s="59"/>
      <c r="F185" s="42"/>
      <c r="G185" s="41"/>
      <c r="H185" s="41"/>
      <c r="I185" s="41"/>
    </row>
    <row r="186" spans="3:9" x14ac:dyDescent="0.2">
      <c r="C186" s="44"/>
      <c r="D186" s="64"/>
      <c r="E186" s="59"/>
      <c r="F186" s="42"/>
      <c r="G186" s="41"/>
      <c r="H186" s="41"/>
      <c r="I186" s="41"/>
    </row>
    <row r="187" spans="3:9" x14ac:dyDescent="0.2">
      <c r="C187" s="44"/>
      <c r="D187" s="64"/>
      <c r="E187" s="59"/>
      <c r="F187" s="42"/>
      <c r="G187" s="41"/>
      <c r="H187" s="41"/>
      <c r="I187" s="41"/>
    </row>
    <row r="188" spans="3:9" x14ac:dyDescent="0.2">
      <c r="C188" s="44"/>
      <c r="D188" s="64"/>
      <c r="E188" s="59"/>
      <c r="F188" s="42"/>
      <c r="G188" s="41"/>
      <c r="H188" s="79"/>
      <c r="I188" s="80"/>
    </row>
    <row r="189" spans="3:9" x14ac:dyDescent="0.2">
      <c r="C189" s="44"/>
      <c r="D189" s="64"/>
      <c r="E189" s="59"/>
      <c r="F189" s="42"/>
      <c r="G189" s="41"/>
      <c r="H189" s="79"/>
      <c r="I189" s="80"/>
    </row>
    <row r="190" spans="3:9" x14ac:dyDescent="0.2">
      <c r="C190" s="44"/>
      <c r="D190" s="64"/>
      <c r="E190" s="59"/>
      <c r="F190" s="42"/>
      <c r="G190" s="41"/>
      <c r="H190" s="79"/>
      <c r="I190" s="80"/>
    </row>
    <row r="191" spans="3:9" x14ac:dyDescent="0.2">
      <c r="C191" s="44"/>
      <c r="D191" s="64"/>
      <c r="E191" s="59"/>
      <c r="F191" s="42"/>
      <c r="G191" s="41"/>
      <c r="H191" s="79"/>
      <c r="I191" s="80"/>
    </row>
    <row r="192" spans="3:9" x14ac:dyDescent="0.2">
      <c r="C192" s="44"/>
      <c r="D192" s="64"/>
      <c r="E192" s="59"/>
      <c r="F192" s="42"/>
      <c r="G192" s="41"/>
      <c r="H192" s="79"/>
      <c r="I192" s="80"/>
    </row>
    <row r="193" spans="3:9" x14ac:dyDescent="0.2">
      <c r="C193" s="44"/>
      <c r="D193" s="64"/>
      <c r="E193" s="59"/>
      <c r="F193" s="42"/>
      <c r="G193" s="41"/>
      <c r="H193" s="79"/>
      <c r="I193" s="80"/>
    </row>
    <row r="194" spans="3:9" x14ac:dyDescent="0.2">
      <c r="C194" s="44"/>
      <c r="D194" s="64"/>
      <c r="E194" s="59"/>
      <c r="F194" s="42"/>
      <c r="G194" s="41"/>
      <c r="H194" s="79"/>
      <c r="I194" s="80"/>
    </row>
    <row r="195" spans="3:9" x14ac:dyDescent="0.2">
      <c r="C195" s="44"/>
      <c r="D195" s="64"/>
      <c r="E195" s="59"/>
      <c r="F195" s="42"/>
      <c r="G195" s="41"/>
      <c r="H195" s="79"/>
      <c r="I195" s="80"/>
    </row>
    <row r="196" spans="3:9" x14ac:dyDescent="0.2">
      <c r="C196" s="44"/>
      <c r="D196" s="64"/>
      <c r="E196" s="59"/>
      <c r="F196" s="42"/>
      <c r="G196" s="41"/>
      <c r="H196" s="79"/>
      <c r="I196" s="80"/>
    </row>
    <row r="197" spans="3:9" x14ac:dyDescent="0.2">
      <c r="C197" s="44"/>
      <c r="D197" s="64"/>
      <c r="E197" s="59"/>
      <c r="F197" s="42"/>
      <c r="G197" s="41"/>
      <c r="H197" s="79"/>
      <c r="I197" s="80"/>
    </row>
    <row r="198" spans="3:9" x14ac:dyDescent="0.2">
      <c r="C198" s="44"/>
      <c r="D198" s="64"/>
      <c r="E198" s="59"/>
      <c r="F198" s="42"/>
      <c r="G198" s="41"/>
      <c r="H198" s="79"/>
      <c r="I198" s="80"/>
    </row>
    <row r="199" spans="3:9" x14ac:dyDescent="0.2">
      <c r="C199" s="44"/>
      <c r="D199" s="64"/>
      <c r="E199" s="59"/>
      <c r="F199" s="42"/>
      <c r="G199" s="41"/>
      <c r="H199" s="79"/>
      <c r="I199" s="80"/>
    </row>
    <row r="200" spans="3:9" x14ac:dyDescent="0.2">
      <c r="C200" s="44"/>
      <c r="D200" s="64"/>
      <c r="E200" s="59"/>
      <c r="F200" s="42"/>
      <c r="G200" s="41"/>
      <c r="H200" s="79"/>
      <c r="I200" s="80"/>
    </row>
    <row r="201" spans="3:9" x14ac:dyDescent="0.2">
      <c r="C201" s="44"/>
      <c r="D201" s="64"/>
      <c r="E201" s="59"/>
      <c r="F201" s="42"/>
      <c r="G201" s="41"/>
      <c r="H201" s="79"/>
      <c r="I201" s="80"/>
    </row>
    <row r="202" spans="3:9" x14ac:dyDescent="0.2">
      <c r="C202" s="44"/>
      <c r="D202" s="65"/>
      <c r="E202" s="59"/>
      <c r="F202" s="42"/>
      <c r="G202" s="41"/>
      <c r="H202" s="79"/>
      <c r="I202" s="80"/>
    </row>
    <row r="203" spans="3:9" x14ac:dyDescent="0.2">
      <c r="C203" s="44"/>
      <c r="D203" s="65"/>
      <c r="E203" s="59"/>
      <c r="F203" s="66"/>
      <c r="G203" s="68"/>
      <c r="H203" s="68"/>
      <c r="I203" s="68"/>
    </row>
    <row r="204" spans="3:9" x14ac:dyDescent="0.2">
      <c r="C204" s="44"/>
      <c r="D204" s="64"/>
      <c r="E204" s="59"/>
      <c r="F204" s="42"/>
      <c r="G204" s="41"/>
      <c r="H204" s="79"/>
      <c r="I204" s="80"/>
    </row>
    <row r="205" spans="3:9" x14ac:dyDescent="0.2">
      <c r="C205" s="44"/>
      <c r="D205" s="64"/>
      <c r="E205" s="59"/>
      <c r="F205" s="42"/>
      <c r="G205" s="41"/>
      <c r="H205" s="79"/>
      <c r="I205" s="80"/>
    </row>
    <row r="206" spans="3:9" x14ac:dyDescent="0.2">
      <c r="C206" s="44"/>
      <c r="D206" s="64"/>
      <c r="E206" s="59"/>
      <c r="F206" s="42"/>
      <c r="G206" s="41"/>
      <c r="H206" s="79"/>
      <c r="I206" s="80"/>
    </row>
    <row r="207" spans="3:9" x14ac:dyDescent="0.2">
      <c r="C207" s="44"/>
      <c r="D207" s="64"/>
      <c r="E207" s="59"/>
      <c r="F207" s="42"/>
      <c r="G207" s="41"/>
      <c r="H207" s="79"/>
      <c r="I207" s="80"/>
    </row>
    <row r="208" spans="3:9" x14ac:dyDescent="0.2">
      <c r="C208" s="44"/>
      <c r="D208" s="64"/>
      <c r="E208" s="59"/>
      <c r="F208" s="42"/>
      <c r="G208" s="41"/>
      <c r="H208" s="79"/>
      <c r="I208" s="80"/>
    </row>
    <row r="209" spans="2:9" x14ac:dyDescent="0.2">
      <c r="C209" s="44"/>
      <c r="D209" s="65"/>
      <c r="E209" s="59"/>
      <c r="F209" s="66"/>
      <c r="G209" s="68"/>
      <c r="H209" s="68"/>
      <c r="I209" s="68"/>
    </row>
    <row r="210" spans="2:9" x14ac:dyDescent="0.2">
      <c r="C210" s="44"/>
      <c r="D210" s="64"/>
      <c r="E210" s="59"/>
      <c r="F210" s="42"/>
      <c r="G210" s="41"/>
      <c r="H210" s="79"/>
      <c r="I210" s="80"/>
    </row>
    <row r="211" spans="2:9" x14ac:dyDescent="0.2">
      <c r="C211" s="44"/>
      <c r="D211" s="65"/>
      <c r="E211" s="59"/>
      <c r="F211" s="66"/>
      <c r="G211" s="68"/>
      <c r="H211" s="68"/>
      <c r="I211" s="68"/>
    </row>
    <row r="212" spans="2:9" x14ac:dyDescent="0.2">
      <c r="C212" s="44"/>
      <c r="D212" s="64"/>
      <c r="E212" s="59"/>
      <c r="F212" s="42"/>
      <c r="G212" s="41"/>
      <c r="H212" s="79"/>
      <c r="I212" s="80"/>
    </row>
    <row r="213" spans="2:9" x14ac:dyDescent="0.2">
      <c r="C213" s="44"/>
      <c r="D213" s="64"/>
      <c r="E213" s="59"/>
      <c r="F213" s="42"/>
      <c r="G213" s="41"/>
      <c r="H213" s="79"/>
      <c r="I213" s="80"/>
    </row>
    <row r="214" spans="2:9" x14ac:dyDescent="0.2">
      <c r="C214" s="44"/>
      <c r="D214" s="64"/>
      <c r="E214" s="59"/>
      <c r="F214" s="42"/>
      <c r="G214" s="41"/>
      <c r="H214" s="79"/>
      <c r="I214" s="80"/>
    </row>
    <row r="215" spans="2:9" x14ac:dyDescent="0.2">
      <c r="C215" s="44"/>
      <c r="D215" s="64"/>
      <c r="E215" s="59"/>
      <c r="F215" s="42"/>
      <c r="G215" s="41"/>
      <c r="H215" s="79"/>
      <c r="I215" s="80"/>
    </row>
    <row r="216" spans="2:9" x14ac:dyDescent="0.2">
      <c r="B216" s="52"/>
      <c r="C216" s="44"/>
      <c r="D216" s="64"/>
      <c r="E216" s="59"/>
      <c r="F216" s="42"/>
      <c r="G216" s="41"/>
      <c r="H216" s="79"/>
      <c r="I216" s="80"/>
    </row>
    <row r="217" spans="2:9" x14ac:dyDescent="0.2">
      <c r="C217" s="44"/>
      <c r="D217" s="64"/>
      <c r="E217" s="59"/>
      <c r="F217" s="42"/>
      <c r="G217" s="41"/>
      <c r="H217" s="79"/>
      <c r="I217" s="80"/>
    </row>
    <row r="218" spans="2:9" x14ac:dyDescent="0.2">
      <c r="C218" s="44"/>
      <c r="D218" s="64"/>
      <c r="E218" s="59"/>
      <c r="F218" s="42"/>
      <c r="G218" s="41"/>
      <c r="H218" s="79"/>
      <c r="I218" s="80"/>
    </row>
    <row r="219" spans="2:9" x14ac:dyDescent="0.2">
      <c r="C219" s="44"/>
      <c r="D219" s="64"/>
      <c r="E219" s="59"/>
      <c r="F219" s="42"/>
      <c r="G219" s="41"/>
      <c r="H219" s="79"/>
      <c r="I219" s="80"/>
    </row>
    <row r="220" spans="2:9" x14ac:dyDescent="0.2">
      <c r="C220" s="44"/>
      <c r="D220" s="64"/>
      <c r="E220" s="59"/>
      <c r="F220" s="42"/>
      <c r="G220" s="41"/>
      <c r="H220" s="79"/>
      <c r="I220" s="80"/>
    </row>
    <row r="221" spans="2:9" x14ac:dyDescent="0.2">
      <c r="C221" s="44"/>
      <c r="D221" s="64"/>
      <c r="E221" s="59"/>
      <c r="F221" s="42"/>
      <c r="G221" s="41"/>
      <c r="H221" s="79"/>
      <c r="I221" s="80"/>
    </row>
    <row r="222" spans="2:9" x14ac:dyDescent="0.2">
      <c r="C222" s="44"/>
      <c r="D222" s="64"/>
      <c r="E222" s="59"/>
      <c r="F222" s="42"/>
      <c r="G222" s="41"/>
      <c r="H222" s="79"/>
      <c r="I222" s="80"/>
    </row>
    <row r="223" spans="2:9" x14ac:dyDescent="0.2">
      <c r="C223" s="44"/>
      <c r="D223" s="64"/>
      <c r="E223" s="59"/>
      <c r="F223" s="42"/>
      <c r="G223" s="41"/>
      <c r="H223" s="79"/>
      <c r="I223" s="80"/>
    </row>
    <row r="224" spans="2:9" x14ac:dyDescent="0.2">
      <c r="C224" s="44"/>
      <c r="D224" s="64"/>
      <c r="E224" s="59"/>
      <c r="F224" s="42"/>
      <c r="G224" s="41"/>
      <c r="H224" s="79"/>
      <c r="I224" s="80"/>
    </row>
    <row r="225" spans="3:9" x14ac:dyDescent="0.2">
      <c r="C225" s="44"/>
      <c r="D225" s="64"/>
      <c r="E225" s="59"/>
      <c r="F225" s="42"/>
      <c r="G225" s="41"/>
      <c r="H225" s="79"/>
      <c r="I225" s="80"/>
    </row>
    <row r="226" spans="3:9" x14ac:dyDescent="0.2">
      <c r="C226" s="44"/>
      <c r="D226" s="64"/>
      <c r="E226" s="59"/>
      <c r="F226" s="42"/>
      <c r="G226" s="41"/>
      <c r="H226" s="79"/>
      <c r="I226" s="80"/>
    </row>
    <row r="227" spans="3:9" x14ac:dyDescent="0.2">
      <c r="C227" s="44"/>
      <c r="D227" s="64"/>
      <c r="E227" s="59"/>
      <c r="F227" s="42"/>
      <c r="G227" s="41"/>
      <c r="H227" s="79"/>
      <c r="I227" s="80"/>
    </row>
    <row r="228" spans="3:9" x14ac:dyDescent="0.2">
      <c r="C228" s="44"/>
      <c r="D228" s="64"/>
      <c r="E228" s="59"/>
      <c r="F228" s="42"/>
      <c r="G228" s="41"/>
      <c r="H228" s="79"/>
      <c r="I228" s="80"/>
    </row>
    <row r="229" spans="3:9" x14ac:dyDescent="0.2">
      <c r="C229" s="44"/>
      <c r="D229" s="64"/>
      <c r="E229" s="59"/>
      <c r="F229" s="42"/>
      <c r="G229" s="41"/>
      <c r="H229" s="79"/>
      <c r="I229" s="80"/>
    </row>
    <row r="230" spans="3:9" x14ac:dyDescent="0.2">
      <c r="C230" s="44"/>
      <c r="D230" s="64"/>
      <c r="E230" s="59"/>
      <c r="F230" s="42"/>
      <c r="G230" s="41"/>
      <c r="H230" s="79"/>
      <c r="I230" s="80"/>
    </row>
    <row r="231" spans="3:9" x14ac:dyDescent="0.2">
      <c r="C231" s="44"/>
      <c r="D231" s="64"/>
      <c r="E231" s="59"/>
      <c r="F231" s="42"/>
      <c r="G231" s="41"/>
      <c r="H231" s="79"/>
      <c r="I231" s="80"/>
    </row>
    <row r="232" spans="3:9" x14ac:dyDescent="0.2">
      <c r="C232" s="44"/>
      <c r="D232" s="64"/>
      <c r="E232" s="59"/>
      <c r="F232" s="42"/>
      <c r="G232" s="41"/>
      <c r="H232" s="79"/>
      <c r="I232" s="80"/>
    </row>
    <row r="233" spans="3:9" x14ac:dyDescent="0.2">
      <c r="C233" s="44"/>
      <c r="D233" s="64"/>
      <c r="E233" s="59"/>
      <c r="F233" s="42"/>
      <c r="G233" s="41"/>
      <c r="H233" s="79"/>
      <c r="I233" s="80"/>
    </row>
    <row r="234" spans="3:9" x14ac:dyDescent="0.2">
      <c r="C234" s="44"/>
      <c r="D234" s="64"/>
      <c r="E234" s="59"/>
      <c r="F234" s="42"/>
      <c r="G234" s="41"/>
      <c r="H234" s="79"/>
      <c r="I234" s="80"/>
    </row>
    <row r="235" spans="3:9" x14ac:dyDescent="0.2">
      <c r="C235" s="44"/>
      <c r="D235" s="64"/>
      <c r="E235" s="59"/>
      <c r="F235" s="42"/>
      <c r="G235" s="41"/>
      <c r="H235" s="79"/>
      <c r="I235" s="80"/>
    </row>
    <row r="236" spans="3:9" x14ac:dyDescent="0.2">
      <c r="C236" s="44"/>
      <c r="D236" s="64"/>
      <c r="E236" s="59"/>
      <c r="F236" s="42"/>
      <c r="G236" s="41"/>
      <c r="H236" s="79"/>
      <c r="I236" s="80"/>
    </row>
    <row r="237" spans="3:9" x14ac:dyDescent="0.2">
      <c r="C237" s="44"/>
      <c r="D237" s="64"/>
      <c r="E237" s="59"/>
      <c r="F237" s="42"/>
      <c r="G237" s="41"/>
      <c r="H237" s="68"/>
      <c r="I237" s="68"/>
    </row>
    <row r="238" spans="3:9" x14ac:dyDescent="0.2">
      <c r="C238" s="44"/>
      <c r="D238" s="64"/>
      <c r="E238" s="59"/>
      <c r="F238" s="42"/>
      <c r="G238" s="41"/>
      <c r="H238" s="68"/>
      <c r="I238" s="68"/>
    </row>
    <row r="239" spans="3:9" x14ac:dyDescent="0.2">
      <c r="C239" s="44"/>
      <c r="D239" s="64"/>
      <c r="E239" s="59"/>
      <c r="F239" s="42"/>
      <c r="G239" s="41"/>
      <c r="H239" s="68"/>
      <c r="I239" s="68"/>
    </row>
    <row r="240" spans="3:9" x14ac:dyDescent="0.2">
      <c r="C240" s="44"/>
      <c r="D240" s="64"/>
      <c r="E240" s="59"/>
      <c r="F240" s="42"/>
      <c r="G240" s="41"/>
      <c r="H240" s="68"/>
      <c r="I240" s="68"/>
    </row>
    <row r="241" spans="3:9" x14ac:dyDescent="0.2">
      <c r="C241" s="44"/>
      <c r="D241" s="64"/>
      <c r="E241" s="59"/>
      <c r="F241" s="42"/>
      <c r="G241" s="41"/>
      <c r="H241" s="68"/>
      <c r="I241" s="68"/>
    </row>
    <row r="242" spans="3:9" x14ac:dyDescent="0.2">
      <c r="C242" s="44"/>
      <c r="D242" s="64"/>
      <c r="E242" s="59"/>
      <c r="F242" s="42"/>
      <c r="G242" s="41"/>
      <c r="H242" s="68"/>
      <c r="I242" s="68"/>
    </row>
    <row r="243" spans="3:9" x14ac:dyDescent="0.2">
      <c r="C243" s="44"/>
      <c r="D243" s="64"/>
      <c r="E243" s="59"/>
      <c r="F243" s="42"/>
      <c r="G243" s="41"/>
      <c r="H243" s="68"/>
      <c r="I243" s="68"/>
    </row>
    <row r="244" spans="3:9" x14ac:dyDescent="0.2">
      <c r="C244" s="44"/>
      <c r="D244" s="65"/>
      <c r="E244" s="59"/>
      <c r="F244" s="66"/>
      <c r="G244" s="68"/>
      <c r="H244" s="68"/>
      <c r="I244" s="68"/>
    </row>
    <row r="245" spans="3:9" x14ac:dyDescent="0.2">
      <c r="C245" s="44"/>
      <c r="D245" s="64"/>
      <c r="E245" s="59"/>
      <c r="F245" s="59"/>
      <c r="G245" s="41"/>
      <c r="H245" s="68"/>
      <c r="I245" s="68"/>
    </row>
    <row r="246" spans="3:9" x14ac:dyDescent="0.2">
      <c r="C246" s="44"/>
      <c r="D246" s="64"/>
      <c r="E246" s="59"/>
      <c r="F246" s="59"/>
      <c r="G246" s="41"/>
      <c r="H246" s="68"/>
      <c r="I246" s="68"/>
    </row>
    <row r="247" spans="3:9" x14ac:dyDescent="0.2">
      <c r="C247" s="44"/>
      <c r="D247" s="64"/>
      <c r="E247" s="59"/>
      <c r="F247" s="59"/>
      <c r="G247" s="41"/>
      <c r="H247" s="68"/>
      <c r="I247" s="68"/>
    </row>
    <row r="248" spans="3:9" x14ac:dyDescent="0.2">
      <c r="C248" s="44"/>
      <c r="D248" s="64"/>
      <c r="E248" s="59"/>
      <c r="F248" s="59"/>
      <c r="G248" s="41"/>
      <c r="H248" s="68"/>
      <c r="I248" s="68"/>
    </row>
    <row r="249" spans="3:9" x14ac:dyDescent="0.2">
      <c r="C249" s="44"/>
      <c r="D249" s="64"/>
      <c r="E249" s="59"/>
      <c r="F249" s="59"/>
      <c r="G249" s="41"/>
      <c r="H249" s="68"/>
      <c r="I249" s="68"/>
    </row>
    <row r="250" spans="3:9" x14ac:dyDescent="0.2">
      <c r="C250" s="44"/>
      <c r="D250" s="65"/>
      <c r="E250" s="59"/>
      <c r="F250" s="59"/>
      <c r="G250" s="41"/>
      <c r="H250" s="68"/>
      <c r="I250" s="68"/>
    </row>
    <row r="251" spans="3:9" x14ac:dyDescent="0.2">
      <c r="C251" s="44"/>
      <c r="D251" s="64"/>
      <c r="E251" s="59"/>
      <c r="F251" s="59"/>
      <c r="G251" s="41"/>
      <c r="H251" s="68"/>
      <c r="I251" s="68"/>
    </row>
    <row r="252" spans="3:9" x14ac:dyDescent="0.2">
      <c r="C252" s="44"/>
      <c r="D252" s="64"/>
      <c r="E252" s="59"/>
      <c r="F252" s="59"/>
      <c r="G252" s="41"/>
      <c r="H252" s="68"/>
      <c r="I252" s="68"/>
    </row>
    <row r="253" spans="3:9" x14ac:dyDescent="0.2">
      <c r="C253" s="44"/>
      <c r="D253" s="64"/>
      <c r="E253" s="59"/>
      <c r="F253" s="59"/>
      <c r="G253" s="41"/>
      <c r="H253" s="68"/>
      <c r="I253" s="68"/>
    </row>
    <row r="254" spans="3:9" x14ac:dyDescent="0.2">
      <c r="C254" s="44"/>
      <c r="D254" s="64"/>
      <c r="E254" s="59"/>
      <c r="F254" s="42"/>
      <c r="G254" s="41"/>
      <c r="H254" s="68"/>
      <c r="I254" s="68"/>
    </row>
    <row r="255" spans="3:9" x14ac:dyDescent="0.2">
      <c r="C255" s="44"/>
      <c r="D255" s="65"/>
      <c r="E255" s="59"/>
      <c r="F255" s="66"/>
      <c r="G255" s="68"/>
      <c r="H255" s="68"/>
      <c r="I255" s="68"/>
    </row>
    <row r="256" spans="3:9" x14ac:dyDescent="0.2">
      <c r="C256" s="44"/>
      <c r="D256" s="65"/>
      <c r="E256" s="82"/>
      <c r="F256" s="67"/>
      <c r="G256" s="68"/>
      <c r="H256" s="68"/>
      <c r="I256" s="68"/>
    </row>
    <row r="257" spans="3:9" x14ac:dyDescent="0.2">
      <c r="C257" s="44"/>
      <c r="D257" s="64"/>
      <c r="E257" s="59"/>
      <c r="F257" s="59"/>
      <c r="G257" s="41"/>
      <c r="H257" s="68"/>
      <c r="I257" s="68"/>
    </row>
    <row r="258" spans="3:9" x14ac:dyDescent="0.2">
      <c r="C258" s="44"/>
      <c r="D258" s="64"/>
      <c r="E258" s="59"/>
      <c r="F258" s="42"/>
      <c r="G258" s="41"/>
      <c r="H258" s="68"/>
      <c r="I258" s="68"/>
    </row>
    <row r="259" spans="3:9" x14ac:dyDescent="0.2">
      <c r="C259" s="44"/>
      <c r="D259" s="65"/>
      <c r="E259" s="82"/>
      <c r="F259" s="67"/>
      <c r="G259" s="68"/>
      <c r="H259" s="68"/>
      <c r="I259" s="68"/>
    </row>
    <row r="260" spans="3:9" x14ac:dyDescent="0.2">
      <c r="C260" s="44"/>
      <c r="D260" s="64"/>
      <c r="E260" s="59"/>
      <c r="F260" s="42"/>
      <c r="G260" s="41"/>
      <c r="H260" s="68"/>
      <c r="I260" s="68"/>
    </row>
    <row r="261" spans="3:9" x14ac:dyDescent="0.2">
      <c r="C261" s="44"/>
      <c r="D261" s="64"/>
      <c r="E261" s="59"/>
      <c r="F261" s="59"/>
      <c r="G261" s="41"/>
      <c r="H261" s="68"/>
      <c r="I261" s="68"/>
    </row>
    <row r="262" spans="3:9" x14ac:dyDescent="0.2">
      <c r="C262" s="44"/>
      <c r="D262" s="64"/>
      <c r="E262" s="59"/>
      <c r="F262" s="59"/>
      <c r="G262" s="41"/>
      <c r="H262" s="68"/>
      <c r="I262" s="68"/>
    </row>
    <row r="263" spans="3:9" x14ac:dyDescent="0.2">
      <c r="C263" s="44"/>
      <c r="D263" s="64"/>
      <c r="E263" s="50"/>
      <c r="F263" s="50"/>
      <c r="G263" s="41"/>
      <c r="H263" s="68"/>
      <c r="I263" s="68"/>
    </row>
    <row r="264" spans="3:9" x14ac:dyDescent="0.2">
      <c r="C264" s="44"/>
      <c r="D264" s="64"/>
      <c r="E264" s="59"/>
      <c r="F264" s="42"/>
      <c r="G264" s="41"/>
      <c r="H264" s="68"/>
      <c r="I264" s="68"/>
    </row>
    <row r="265" spans="3:9" x14ac:dyDescent="0.2">
      <c r="C265" s="44"/>
      <c r="D265" s="64"/>
      <c r="E265" s="59"/>
      <c r="F265" s="42"/>
      <c r="G265" s="41"/>
      <c r="H265" s="68"/>
      <c r="I265" s="68"/>
    </row>
    <row r="266" spans="3:9" x14ac:dyDescent="0.2">
      <c r="C266" s="44"/>
      <c r="D266" s="64"/>
      <c r="E266" s="59"/>
      <c r="F266" s="42"/>
      <c r="G266" s="41"/>
      <c r="H266" s="68"/>
      <c r="I266" s="68"/>
    </row>
    <row r="267" spans="3:9" x14ac:dyDescent="0.2">
      <c r="C267" s="44"/>
      <c r="D267" s="64"/>
      <c r="E267" s="59"/>
      <c r="F267" s="42"/>
      <c r="G267" s="41"/>
      <c r="H267" s="68"/>
      <c r="I267" s="68"/>
    </row>
    <row r="268" spans="3:9" x14ac:dyDescent="0.2">
      <c r="C268" s="44"/>
      <c r="D268" s="86"/>
      <c r="E268" s="59"/>
      <c r="F268" s="42"/>
      <c r="G268" s="41"/>
      <c r="H268" s="68"/>
      <c r="I268" s="68"/>
    </row>
    <row r="269" spans="3:9" x14ac:dyDescent="0.2">
      <c r="C269" s="44"/>
      <c r="D269" s="64"/>
      <c r="E269" s="59"/>
      <c r="F269" s="42"/>
      <c r="G269" s="41"/>
      <c r="H269" s="68"/>
      <c r="I269" s="68"/>
    </row>
    <row r="270" spans="3:9" x14ac:dyDescent="0.2">
      <c r="C270" s="44"/>
      <c r="D270" s="64"/>
      <c r="E270" s="59"/>
      <c r="F270" s="42"/>
      <c r="G270" s="41"/>
      <c r="H270" s="68"/>
      <c r="I270" s="68"/>
    </row>
    <row r="271" spans="3:9" x14ac:dyDescent="0.2">
      <c r="C271" s="44"/>
      <c r="D271" s="64"/>
      <c r="E271" s="59"/>
      <c r="F271" s="42"/>
      <c r="G271" s="41"/>
      <c r="H271" s="68"/>
      <c r="I271" s="68"/>
    </row>
    <row r="272" spans="3:9" x14ac:dyDescent="0.2">
      <c r="C272" s="44"/>
      <c r="D272" s="64"/>
      <c r="E272" s="59"/>
      <c r="F272" s="42"/>
      <c r="G272" s="41"/>
      <c r="H272" s="68"/>
      <c r="I272" s="68"/>
    </row>
    <row r="273" spans="3:9" x14ac:dyDescent="0.2">
      <c r="C273" s="44"/>
      <c r="D273" s="64"/>
      <c r="E273" s="59"/>
      <c r="F273" s="42"/>
      <c r="G273" s="41"/>
      <c r="H273" s="68"/>
      <c r="I273" s="68"/>
    </row>
    <row r="274" spans="3:9" x14ac:dyDescent="0.2">
      <c r="C274" s="44"/>
      <c r="D274" s="64"/>
      <c r="E274" s="59"/>
      <c r="F274" s="42"/>
      <c r="G274" s="41"/>
      <c r="H274" s="68"/>
      <c r="I274" s="68"/>
    </row>
    <row r="275" spans="3:9" x14ac:dyDescent="0.2">
      <c r="C275" s="44"/>
      <c r="D275" s="64"/>
      <c r="E275" s="59"/>
      <c r="F275" s="42"/>
      <c r="G275" s="41"/>
      <c r="H275" s="68"/>
      <c r="I275" s="68"/>
    </row>
    <row r="276" spans="3:9" x14ac:dyDescent="0.2">
      <c r="C276" s="44"/>
      <c r="D276" s="64"/>
      <c r="E276" s="59"/>
      <c r="F276" s="42"/>
      <c r="G276" s="41"/>
      <c r="H276" s="68"/>
      <c r="I276" s="68"/>
    </row>
    <row r="277" spans="3:9" x14ac:dyDescent="0.2">
      <c r="C277" s="44"/>
      <c r="D277" s="64"/>
      <c r="E277" s="59"/>
      <c r="F277" s="42"/>
      <c r="G277" s="41"/>
      <c r="H277" s="68"/>
      <c r="I277" s="68"/>
    </row>
    <row r="278" spans="3:9" x14ac:dyDescent="0.2">
      <c r="C278" s="44"/>
      <c r="D278" s="64"/>
      <c r="E278" s="59"/>
      <c r="F278" s="42"/>
      <c r="G278" s="41"/>
      <c r="H278" s="68"/>
      <c r="I278" s="68"/>
    </row>
    <row r="279" spans="3:9" x14ac:dyDescent="0.2">
      <c r="C279" s="44"/>
      <c r="D279" s="64"/>
      <c r="E279" s="59"/>
      <c r="F279" s="42"/>
      <c r="G279" s="41"/>
      <c r="H279" s="68"/>
      <c r="I279" s="68"/>
    </row>
    <row r="280" spans="3:9" x14ac:dyDescent="0.2">
      <c r="C280" s="44"/>
      <c r="D280" s="64"/>
      <c r="E280" s="59"/>
      <c r="F280" s="42"/>
      <c r="G280" s="41"/>
      <c r="H280" s="68"/>
      <c r="I280" s="68"/>
    </row>
    <row r="281" spans="3:9" x14ac:dyDescent="0.2">
      <c r="C281" s="44"/>
      <c r="D281" s="64"/>
      <c r="E281" s="59"/>
      <c r="F281" s="42"/>
      <c r="G281" s="41"/>
      <c r="H281" s="68"/>
      <c r="I281" s="68"/>
    </row>
    <row r="282" spans="3:9" x14ac:dyDescent="0.2">
      <c r="C282" s="44"/>
      <c r="D282" s="64"/>
      <c r="E282" s="59"/>
      <c r="F282" s="42"/>
      <c r="G282" s="41"/>
      <c r="H282" s="68"/>
      <c r="I282" s="68"/>
    </row>
    <row r="283" spans="3:9" x14ac:dyDescent="0.2">
      <c r="C283" s="44"/>
      <c r="D283" s="64"/>
      <c r="E283" s="59"/>
      <c r="F283" s="42"/>
      <c r="G283" s="41"/>
      <c r="H283" s="68"/>
      <c r="I283" s="68"/>
    </row>
    <row r="284" spans="3:9" x14ac:dyDescent="0.2">
      <c r="C284" s="44"/>
      <c r="D284" s="64"/>
      <c r="E284" s="59"/>
      <c r="F284" s="42"/>
      <c r="G284" s="41"/>
      <c r="H284" s="68"/>
      <c r="I284" s="68"/>
    </row>
    <row r="285" spans="3:9" x14ac:dyDescent="0.2">
      <c r="C285" s="44"/>
      <c r="D285" s="64"/>
      <c r="E285" s="59"/>
      <c r="F285" s="42"/>
      <c r="G285" s="41"/>
      <c r="H285" s="68"/>
      <c r="I285" s="68"/>
    </row>
    <row r="286" spans="3:9" x14ac:dyDescent="0.2">
      <c r="C286" s="44"/>
      <c r="D286" s="64"/>
      <c r="E286" s="59"/>
      <c r="F286" s="42"/>
      <c r="G286" s="41"/>
      <c r="H286" s="68"/>
      <c r="I286" s="68"/>
    </row>
    <row r="287" spans="3:9" x14ac:dyDescent="0.2">
      <c r="C287" s="44"/>
      <c r="D287" s="65"/>
      <c r="E287" s="82"/>
      <c r="F287" s="67"/>
      <c r="G287" s="68"/>
      <c r="H287" s="68"/>
      <c r="I287" s="68"/>
    </row>
    <row r="288" spans="3:9" x14ac:dyDescent="0.2">
      <c r="C288" s="44"/>
      <c r="D288" s="64"/>
      <c r="E288" s="59"/>
      <c r="F288" s="42"/>
      <c r="G288" s="41"/>
      <c r="H288" s="68"/>
      <c r="I288" s="68"/>
    </row>
    <row r="289" spans="3:9" x14ac:dyDescent="0.2">
      <c r="C289" s="44"/>
      <c r="D289" s="65"/>
      <c r="E289" s="59"/>
      <c r="F289" s="66"/>
      <c r="G289" s="68"/>
      <c r="H289" s="68"/>
      <c r="I289" s="68"/>
    </row>
    <row r="290" spans="3:9" x14ac:dyDescent="0.2">
      <c r="C290" s="44"/>
      <c r="D290" s="65"/>
      <c r="E290" s="59"/>
      <c r="F290" s="42"/>
      <c r="G290" s="41"/>
      <c r="H290" s="68"/>
      <c r="I290" s="68"/>
    </row>
    <row r="291" spans="3:9" x14ac:dyDescent="0.2">
      <c r="C291" s="44"/>
      <c r="D291" s="64"/>
      <c r="E291" s="59"/>
      <c r="F291" s="42"/>
      <c r="G291" s="41"/>
      <c r="H291" s="68"/>
      <c r="I291" s="68"/>
    </row>
    <row r="292" spans="3:9" x14ac:dyDescent="0.2">
      <c r="C292" s="44"/>
      <c r="D292" s="65"/>
      <c r="E292" s="59"/>
      <c r="F292" s="66"/>
      <c r="G292" s="68"/>
      <c r="H292" s="68"/>
      <c r="I292" s="68"/>
    </row>
    <row r="293" spans="3:9" x14ac:dyDescent="0.2">
      <c r="C293" s="44"/>
      <c r="D293" s="65"/>
      <c r="E293" s="82"/>
      <c r="F293" s="67"/>
      <c r="G293" s="68"/>
      <c r="H293" s="68"/>
      <c r="I293" s="68"/>
    </row>
    <row r="294" spans="3:9" x14ac:dyDescent="0.2">
      <c r="C294" s="44"/>
      <c r="D294" s="64"/>
      <c r="E294" s="50"/>
      <c r="F294" s="42"/>
      <c r="G294" s="41"/>
      <c r="H294" s="68"/>
      <c r="I294" s="68"/>
    </row>
    <row r="295" spans="3:9" x14ac:dyDescent="0.2">
      <c r="C295" s="44"/>
      <c r="D295" s="64"/>
      <c r="E295" s="59"/>
      <c r="F295" s="42"/>
      <c r="G295" s="41"/>
      <c r="H295" s="68"/>
      <c r="I295" s="68"/>
    </row>
    <row r="296" spans="3:9" x14ac:dyDescent="0.2">
      <c r="C296" s="44"/>
      <c r="D296" s="64"/>
      <c r="E296" s="50"/>
      <c r="F296" s="42"/>
      <c r="G296" s="41"/>
      <c r="H296" s="68"/>
      <c r="I296" s="68"/>
    </row>
    <row r="297" spans="3:9" x14ac:dyDescent="0.2">
      <c r="C297" s="44"/>
      <c r="D297" s="64"/>
      <c r="E297" s="50"/>
      <c r="F297" s="42"/>
      <c r="G297" s="41"/>
      <c r="H297" s="68"/>
      <c r="I297" s="68"/>
    </row>
    <row r="298" spans="3:9" x14ac:dyDescent="0.2">
      <c r="C298" s="44"/>
      <c r="D298" s="64"/>
      <c r="E298" s="50"/>
      <c r="F298" s="42"/>
      <c r="G298" s="41"/>
      <c r="H298" s="68"/>
      <c r="I298" s="68"/>
    </row>
    <row r="299" spans="3:9" x14ac:dyDescent="0.2">
      <c r="C299" s="44"/>
      <c r="D299" s="64"/>
      <c r="E299" s="50"/>
      <c r="F299" s="42"/>
      <c r="G299" s="41"/>
      <c r="H299" s="68"/>
      <c r="I299" s="68"/>
    </row>
    <row r="300" spans="3:9" x14ac:dyDescent="0.2">
      <c r="C300" s="44"/>
      <c r="D300" s="64"/>
      <c r="E300" s="59"/>
      <c r="F300" s="42"/>
      <c r="G300" s="41"/>
      <c r="H300" s="68"/>
      <c r="I300" s="68"/>
    </row>
    <row r="301" spans="3:9" x14ac:dyDescent="0.2">
      <c r="C301" s="44"/>
      <c r="D301" s="65"/>
      <c r="E301" s="59"/>
      <c r="F301" s="66"/>
      <c r="G301" s="68"/>
      <c r="H301" s="68"/>
      <c r="I301" s="68"/>
    </row>
    <row r="302" spans="3:9" x14ac:dyDescent="0.2">
      <c r="C302" s="44"/>
      <c r="D302" s="64"/>
      <c r="E302" s="50"/>
      <c r="F302" s="50"/>
      <c r="G302" s="41"/>
      <c r="H302" s="68"/>
      <c r="I302" s="68"/>
    </row>
    <row r="303" spans="3:9" x14ac:dyDescent="0.2">
      <c r="C303" s="93"/>
      <c r="D303" s="64"/>
      <c r="E303" s="59"/>
      <c r="F303" s="42"/>
      <c r="G303" s="41"/>
      <c r="H303" s="68"/>
      <c r="I303" s="68"/>
    </row>
    <row r="304" spans="3:9" x14ac:dyDescent="0.2">
      <c r="C304" s="44"/>
      <c r="D304" s="64"/>
      <c r="E304" s="50"/>
      <c r="F304" s="50"/>
      <c r="G304" s="41"/>
      <c r="H304" s="68"/>
      <c r="I304" s="68"/>
    </row>
    <row r="305" spans="3:9" x14ac:dyDescent="0.2">
      <c r="C305" s="44"/>
      <c r="D305" s="64"/>
      <c r="E305" s="50"/>
      <c r="F305" s="50"/>
      <c r="G305" s="41"/>
      <c r="H305" s="68"/>
      <c r="I305" s="68"/>
    </row>
    <row r="306" spans="3:9" x14ac:dyDescent="0.2">
      <c r="C306" s="44"/>
      <c r="D306" s="64"/>
      <c r="E306" s="50"/>
      <c r="F306" s="50"/>
      <c r="G306" s="41"/>
      <c r="H306" s="68"/>
      <c r="I306" s="68"/>
    </row>
    <row r="307" spans="3:9" x14ac:dyDescent="0.2">
      <c r="C307" s="44"/>
      <c r="D307" s="64"/>
      <c r="E307" s="59"/>
      <c r="F307" s="42"/>
      <c r="G307" s="41"/>
      <c r="H307" s="68"/>
      <c r="I307" s="68"/>
    </row>
    <row r="308" spans="3:9" x14ac:dyDescent="0.2">
      <c r="C308" s="44"/>
      <c r="D308" s="64"/>
      <c r="E308" s="50"/>
      <c r="F308" s="42"/>
      <c r="G308" s="41"/>
      <c r="H308" s="68"/>
      <c r="I308" s="68"/>
    </row>
    <row r="309" spans="3:9" x14ac:dyDescent="0.2">
      <c r="C309" s="44"/>
      <c r="D309" s="64"/>
      <c r="E309" s="50"/>
      <c r="F309" s="42"/>
      <c r="G309" s="41"/>
      <c r="H309" s="68"/>
      <c r="I309" s="68"/>
    </row>
    <row r="310" spans="3:9" x14ac:dyDescent="0.2">
      <c r="C310" s="44"/>
      <c r="D310" s="64"/>
      <c r="E310" s="50"/>
      <c r="F310" s="42"/>
      <c r="G310" s="41"/>
      <c r="H310" s="68"/>
      <c r="I310" s="68"/>
    </row>
    <row r="311" spans="3:9" x14ac:dyDescent="0.2">
      <c r="C311" s="44"/>
      <c r="D311" s="64"/>
      <c r="E311" s="50"/>
      <c r="F311" s="42"/>
      <c r="G311" s="41"/>
      <c r="H311" s="68"/>
      <c r="I311" s="68"/>
    </row>
    <row r="312" spans="3:9" x14ac:dyDescent="0.2">
      <c r="C312" s="44"/>
      <c r="D312" s="64"/>
      <c r="E312" s="50"/>
      <c r="F312" s="42"/>
      <c r="G312" s="41"/>
      <c r="H312" s="68"/>
      <c r="I312" s="68"/>
    </row>
    <row r="313" spans="3:9" x14ac:dyDescent="0.2">
      <c r="C313" s="44"/>
      <c r="D313" s="64"/>
      <c r="E313" s="50"/>
      <c r="F313" s="42"/>
      <c r="G313" s="41"/>
      <c r="H313" s="68"/>
      <c r="I313" s="68"/>
    </row>
    <row r="314" spans="3:9" x14ac:dyDescent="0.2">
      <c r="C314" s="44"/>
      <c r="D314" s="65"/>
      <c r="E314" s="50"/>
      <c r="F314" s="42"/>
      <c r="G314" s="41"/>
      <c r="H314" s="68"/>
      <c r="I314" s="68"/>
    </row>
    <row r="315" spans="3:9" x14ac:dyDescent="0.2">
      <c r="C315" s="44"/>
      <c r="D315" s="64"/>
      <c r="E315" s="59"/>
      <c r="F315" s="42"/>
      <c r="G315" s="41"/>
      <c r="H315" s="68"/>
      <c r="I315" s="68"/>
    </row>
    <row r="316" spans="3:9" x14ac:dyDescent="0.2">
      <c r="C316" s="44"/>
      <c r="D316" s="65"/>
      <c r="E316" s="84"/>
      <c r="F316" s="67"/>
      <c r="G316" s="41"/>
      <c r="H316" s="68"/>
      <c r="I316" s="68"/>
    </row>
    <row r="317" spans="3:9" x14ac:dyDescent="0.2">
      <c r="C317" s="44"/>
      <c r="D317" s="64"/>
      <c r="E317" s="50"/>
      <c r="F317" s="42"/>
      <c r="G317" s="41"/>
      <c r="H317" s="68"/>
      <c r="I317" s="68"/>
    </row>
    <row r="318" spans="3:9" x14ac:dyDescent="0.2">
      <c r="C318" s="44"/>
      <c r="D318" s="64"/>
      <c r="E318" s="50"/>
      <c r="F318" s="42"/>
      <c r="G318" s="41"/>
      <c r="H318" s="68"/>
      <c r="I318" s="68"/>
    </row>
    <row r="319" spans="3:9" x14ac:dyDescent="0.2">
      <c r="C319" s="44"/>
      <c r="D319" s="64"/>
      <c r="E319" s="50"/>
      <c r="F319" s="42"/>
      <c r="G319" s="41"/>
      <c r="H319" s="68"/>
      <c r="I319" s="68"/>
    </row>
    <row r="320" spans="3:9" x14ac:dyDescent="0.2">
      <c r="C320" s="44"/>
      <c r="D320" s="65"/>
      <c r="E320" s="59"/>
      <c r="F320" s="66"/>
      <c r="G320" s="68"/>
      <c r="H320" s="68"/>
      <c r="I320" s="68"/>
    </row>
    <row r="321" spans="3:9" x14ac:dyDescent="0.2">
      <c r="C321" s="44"/>
      <c r="D321" s="64"/>
      <c r="E321" s="50"/>
      <c r="F321" s="50"/>
      <c r="G321" s="41"/>
      <c r="H321" s="68"/>
      <c r="I321" s="68"/>
    </row>
    <row r="322" spans="3:9" x14ac:dyDescent="0.2">
      <c r="C322" s="44"/>
      <c r="D322" s="64"/>
      <c r="E322" s="59"/>
      <c r="F322" s="42"/>
      <c r="G322" s="41"/>
      <c r="H322" s="68"/>
      <c r="I322" s="68"/>
    </row>
    <row r="323" spans="3:9" x14ac:dyDescent="0.2">
      <c r="C323" s="44"/>
      <c r="D323" s="65"/>
      <c r="E323" s="59"/>
      <c r="F323" s="66"/>
      <c r="G323" s="68"/>
      <c r="H323" s="68"/>
      <c r="I323" s="68"/>
    </row>
    <row r="324" spans="3:9" x14ac:dyDescent="0.2">
      <c r="C324" s="44"/>
      <c r="D324" s="64"/>
      <c r="E324" s="50"/>
      <c r="F324" s="50"/>
      <c r="G324" s="41"/>
      <c r="H324" s="68"/>
      <c r="I324" s="68"/>
    </row>
    <row r="325" spans="3:9" x14ac:dyDescent="0.2">
      <c r="C325" s="44"/>
      <c r="D325" s="64"/>
      <c r="E325" s="50"/>
      <c r="F325" s="42"/>
      <c r="G325" s="41"/>
      <c r="H325" s="68"/>
      <c r="I325" s="68"/>
    </row>
    <row r="326" spans="3:9" x14ac:dyDescent="0.2">
      <c r="C326" s="44"/>
      <c r="D326" s="64"/>
      <c r="E326" s="59"/>
      <c r="F326" s="42"/>
      <c r="G326" s="41"/>
      <c r="H326" s="68"/>
      <c r="I326" s="68"/>
    </row>
    <row r="327" spans="3:9" x14ac:dyDescent="0.2">
      <c r="C327" s="44"/>
      <c r="D327" s="64"/>
      <c r="E327" s="50"/>
      <c r="F327" s="42"/>
      <c r="G327" s="41"/>
      <c r="H327" s="68"/>
      <c r="I327" s="68"/>
    </row>
    <row r="328" spans="3:9" x14ac:dyDescent="0.2">
      <c r="C328" s="44"/>
      <c r="D328" s="65"/>
      <c r="E328" s="59"/>
      <c r="F328" s="66"/>
      <c r="G328" s="68"/>
      <c r="H328" s="68"/>
      <c r="I328" s="68"/>
    </row>
    <row r="329" spans="3:9" x14ac:dyDescent="0.2">
      <c r="C329" s="44"/>
      <c r="D329" s="64"/>
      <c r="E329" s="50"/>
      <c r="F329" s="42"/>
      <c r="G329" s="41"/>
      <c r="H329" s="68"/>
      <c r="I329" s="68"/>
    </row>
    <row r="330" spans="3:9" x14ac:dyDescent="0.2">
      <c r="C330" s="44"/>
      <c r="D330" s="64"/>
      <c r="E330" s="59"/>
      <c r="F330" s="42"/>
      <c r="G330" s="41"/>
      <c r="H330" s="68"/>
      <c r="I330" s="68"/>
    </row>
    <row r="331" spans="3:9" x14ac:dyDescent="0.2">
      <c r="C331" s="44"/>
      <c r="D331" s="64"/>
      <c r="E331" s="50"/>
      <c r="F331" s="42"/>
      <c r="G331" s="41"/>
      <c r="H331" s="68"/>
      <c r="I331" s="68"/>
    </row>
    <row r="332" spans="3:9" x14ac:dyDescent="0.2">
      <c r="C332" s="44"/>
      <c r="D332" s="64"/>
      <c r="E332" s="50"/>
      <c r="F332" s="50"/>
      <c r="G332" s="41"/>
      <c r="H332" s="68"/>
      <c r="I332" s="68"/>
    </row>
    <row r="333" spans="3:9" x14ac:dyDescent="0.2">
      <c r="C333" s="44"/>
      <c r="D333" s="65"/>
      <c r="E333" s="59"/>
      <c r="F333" s="66"/>
      <c r="G333" s="68"/>
      <c r="H333" s="68"/>
      <c r="I333" s="68"/>
    </row>
    <row r="334" spans="3:9" x14ac:dyDescent="0.2">
      <c r="C334" s="44"/>
      <c r="D334" s="64"/>
      <c r="E334" s="59"/>
      <c r="F334" s="42"/>
      <c r="G334" s="41"/>
      <c r="H334" s="68"/>
      <c r="I334" s="68"/>
    </row>
    <row r="335" spans="3:9" x14ac:dyDescent="0.2">
      <c r="C335" s="44"/>
      <c r="D335" s="64"/>
      <c r="E335" s="50"/>
      <c r="F335" s="42"/>
      <c r="G335" s="41"/>
      <c r="H335" s="68"/>
      <c r="I335" s="68"/>
    </row>
    <row r="336" spans="3:9" x14ac:dyDescent="0.2">
      <c r="C336" s="44"/>
      <c r="D336" s="64"/>
      <c r="E336" s="50"/>
      <c r="F336" s="42"/>
      <c r="G336" s="41"/>
      <c r="H336" s="68"/>
      <c r="I336" s="68"/>
    </row>
    <row r="337" spans="3:9" x14ac:dyDescent="0.2">
      <c r="C337" s="44"/>
      <c r="D337" s="64"/>
      <c r="E337" s="50"/>
      <c r="F337" s="42"/>
      <c r="G337" s="41"/>
      <c r="H337" s="68"/>
      <c r="I337" s="68"/>
    </row>
    <row r="338" spans="3:9" x14ac:dyDescent="0.2">
      <c r="C338" s="44"/>
      <c r="D338" s="64"/>
      <c r="E338" s="50"/>
      <c r="F338" s="42"/>
      <c r="G338" s="41"/>
      <c r="H338" s="68"/>
      <c r="I338" s="68"/>
    </row>
    <row r="339" spans="3:9" x14ac:dyDescent="0.2">
      <c r="C339" s="44"/>
      <c r="D339" s="64"/>
      <c r="E339" s="50"/>
      <c r="F339" s="42"/>
      <c r="G339" s="41"/>
      <c r="H339" s="68"/>
      <c r="I339" s="68"/>
    </row>
    <row r="340" spans="3:9" x14ac:dyDescent="0.2">
      <c r="C340" s="44"/>
      <c r="D340" s="65"/>
      <c r="E340" s="59"/>
      <c r="F340" s="66"/>
      <c r="G340" s="68"/>
      <c r="H340" s="68"/>
      <c r="I340" s="68"/>
    </row>
    <row r="341" spans="3:9" x14ac:dyDescent="0.2">
      <c r="C341" s="44"/>
      <c r="D341" s="65"/>
      <c r="E341" s="84"/>
      <c r="F341" s="67"/>
      <c r="G341" s="41"/>
      <c r="H341" s="68"/>
      <c r="I341" s="68"/>
    </row>
    <row r="342" spans="3:9" x14ac:dyDescent="0.2">
      <c r="C342" s="44"/>
      <c r="D342" s="64"/>
      <c r="E342" s="59"/>
      <c r="F342" s="42"/>
      <c r="G342" s="41"/>
      <c r="H342" s="68"/>
      <c r="I342" s="68"/>
    </row>
    <row r="343" spans="3:9" x14ac:dyDescent="0.2">
      <c r="C343" s="44"/>
      <c r="D343" s="64"/>
      <c r="E343" s="50"/>
      <c r="F343" s="50"/>
      <c r="G343" s="41"/>
      <c r="H343" s="68"/>
      <c r="I343" s="68"/>
    </row>
    <row r="344" spans="3:9" x14ac:dyDescent="0.2">
      <c r="C344" s="44"/>
      <c r="D344" s="64"/>
      <c r="E344" s="50"/>
      <c r="F344" s="50"/>
      <c r="G344" s="41"/>
      <c r="H344" s="68"/>
      <c r="I344" s="68"/>
    </row>
    <row r="345" spans="3:9" x14ac:dyDescent="0.2">
      <c r="C345" s="44"/>
      <c r="D345" s="64"/>
      <c r="E345" s="50"/>
      <c r="F345" s="50"/>
      <c r="G345" s="41"/>
      <c r="H345" s="68"/>
      <c r="I345" s="68"/>
    </row>
    <row r="346" spans="3:9" x14ac:dyDescent="0.2">
      <c r="C346" s="44"/>
      <c r="D346" s="64"/>
      <c r="E346" s="50"/>
      <c r="F346" s="50"/>
      <c r="G346" s="41"/>
      <c r="H346" s="68"/>
      <c r="I346" s="68"/>
    </row>
    <row r="347" spans="3:9" x14ac:dyDescent="0.2">
      <c r="C347" s="44"/>
      <c r="D347" s="64"/>
      <c r="E347" s="50"/>
      <c r="F347" s="50"/>
      <c r="G347" s="41"/>
      <c r="H347" s="68"/>
      <c r="I347" s="68"/>
    </row>
    <row r="348" spans="3:9" x14ac:dyDescent="0.2">
      <c r="C348" s="44"/>
      <c r="D348" s="64"/>
      <c r="E348" s="50"/>
      <c r="F348" s="50"/>
      <c r="G348" s="41"/>
      <c r="H348" s="68"/>
      <c r="I348" s="68"/>
    </row>
    <row r="349" spans="3:9" x14ac:dyDescent="0.2">
      <c r="C349" s="44"/>
      <c r="D349" s="64"/>
      <c r="E349" s="50"/>
      <c r="F349" s="50"/>
      <c r="G349" s="41"/>
      <c r="H349" s="68"/>
      <c r="I349" s="68"/>
    </row>
    <row r="350" spans="3:9" x14ac:dyDescent="0.2">
      <c r="C350" s="44"/>
      <c r="D350" s="64"/>
      <c r="E350" s="50"/>
      <c r="F350" s="50"/>
      <c r="G350" s="41"/>
      <c r="H350" s="68"/>
      <c r="I350" s="68"/>
    </row>
    <row r="351" spans="3:9" x14ac:dyDescent="0.2">
      <c r="C351" s="44"/>
      <c r="D351" s="64"/>
      <c r="E351" s="50"/>
      <c r="F351" s="42"/>
      <c r="G351" s="41"/>
      <c r="H351" s="68"/>
      <c r="I351" s="68"/>
    </row>
    <row r="352" spans="3:9" x14ac:dyDescent="0.2">
      <c r="C352" s="44"/>
      <c r="D352" s="64"/>
      <c r="E352" s="50"/>
      <c r="F352" s="50"/>
      <c r="G352" s="41"/>
      <c r="H352" s="68"/>
      <c r="I352" s="68"/>
    </row>
    <row r="353" spans="3:9" x14ac:dyDescent="0.2">
      <c r="C353" s="44"/>
      <c r="D353" s="64"/>
      <c r="E353" s="50"/>
      <c r="F353" s="50"/>
      <c r="G353" s="41"/>
      <c r="H353" s="68"/>
      <c r="I353" s="68"/>
    </row>
    <row r="354" spans="3:9" x14ac:dyDescent="0.2">
      <c r="C354" s="44"/>
      <c r="D354" s="64"/>
      <c r="E354" s="50"/>
      <c r="F354" s="50"/>
      <c r="G354" s="41"/>
      <c r="H354" s="68"/>
      <c r="I354" s="68"/>
    </row>
    <row r="355" spans="3:9" x14ac:dyDescent="0.2">
      <c r="C355" s="44"/>
      <c r="D355" s="64"/>
      <c r="E355" s="50"/>
      <c r="F355" s="42"/>
      <c r="G355" s="41"/>
      <c r="H355" s="68"/>
      <c r="I355" s="68"/>
    </row>
    <row r="356" spans="3:9" x14ac:dyDescent="0.2">
      <c r="C356" s="44"/>
      <c r="D356" s="64"/>
      <c r="E356" s="50"/>
      <c r="F356" s="42"/>
      <c r="G356" s="41"/>
      <c r="H356" s="68"/>
      <c r="I356" s="68"/>
    </row>
    <row r="357" spans="3:9" x14ac:dyDescent="0.2">
      <c r="C357" s="44"/>
      <c r="D357" s="64"/>
      <c r="E357" s="50"/>
      <c r="F357" s="42"/>
      <c r="G357" s="41"/>
      <c r="H357" s="68"/>
      <c r="I357" s="68"/>
    </row>
    <row r="358" spans="3:9" x14ac:dyDescent="0.2">
      <c r="C358" s="44"/>
      <c r="D358" s="64"/>
      <c r="E358" s="50"/>
      <c r="F358" s="50"/>
      <c r="G358" s="41"/>
      <c r="H358" s="68"/>
      <c r="I358" s="68"/>
    </row>
    <row r="359" spans="3:9" x14ac:dyDescent="0.2">
      <c r="C359" s="44"/>
      <c r="D359" s="64"/>
      <c r="E359" s="50"/>
      <c r="F359" s="42"/>
      <c r="G359" s="41"/>
      <c r="H359" s="68"/>
      <c r="I359" s="68"/>
    </row>
    <row r="360" spans="3:9" x14ac:dyDescent="0.2">
      <c r="C360" s="44"/>
      <c r="D360" s="64"/>
      <c r="E360" s="50"/>
      <c r="F360" s="42"/>
      <c r="G360" s="41"/>
      <c r="H360" s="68"/>
      <c r="I360" s="68"/>
    </row>
    <row r="361" spans="3:9" x14ac:dyDescent="0.2">
      <c r="C361" s="44"/>
      <c r="D361" s="64"/>
      <c r="E361" s="50"/>
      <c r="F361" s="42"/>
      <c r="G361" s="41"/>
      <c r="H361" s="68"/>
      <c r="I361" s="68"/>
    </row>
    <row r="362" spans="3:9" x14ac:dyDescent="0.2">
      <c r="C362" s="44"/>
      <c r="D362" s="64"/>
      <c r="E362" s="50"/>
      <c r="F362" s="42"/>
      <c r="G362" s="41"/>
      <c r="H362" s="68"/>
      <c r="I362" s="68"/>
    </row>
    <row r="363" spans="3:9" x14ac:dyDescent="0.2">
      <c r="C363" s="44"/>
      <c r="D363" s="64"/>
      <c r="E363" s="50"/>
      <c r="F363" s="42"/>
      <c r="G363" s="41"/>
      <c r="H363" s="68"/>
      <c r="I363" s="68"/>
    </row>
    <row r="364" spans="3:9" x14ac:dyDescent="0.2">
      <c r="C364" s="44"/>
      <c r="D364" s="64"/>
      <c r="E364" s="50"/>
      <c r="F364" s="42"/>
      <c r="G364" s="41"/>
      <c r="H364" s="68"/>
      <c r="I364" s="68"/>
    </row>
    <row r="365" spans="3:9" x14ac:dyDescent="0.2">
      <c r="C365" s="44"/>
      <c r="D365" s="64"/>
      <c r="E365" s="50"/>
      <c r="F365" s="42"/>
      <c r="G365" s="41"/>
      <c r="H365" s="68"/>
      <c r="I365" s="68"/>
    </row>
    <row r="366" spans="3:9" x14ac:dyDescent="0.2">
      <c r="C366" s="44"/>
      <c r="D366" s="64"/>
      <c r="E366" s="50"/>
      <c r="F366" s="50"/>
      <c r="G366" s="41"/>
      <c r="H366" s="68"/>
      <c r="I366" s="68"/>
    </row>
    <row r="367" spans="3:9" x14ac:dyDescent="0.2">
      <c r="C367" s="44"/>
      <c r="D367" s="64"/>
      <c r="E367" s="50"/>
      <c r="F367" s="42"/>
      <c r="G367" s="41"/>
      <c r="H367" s="68"/>
      <c r="I367" s="68"/>
    </row>
    <row r="368" spans="3:9" x14ac:dyDescent="0.2">
      <c r="C368" s="44"/>
      <c r="D368" s="64"/>
      <c r="E368" s="50"/>
      <c r="F368" s="42"/>
      <c r="G368" s="41"/>
      <c r="H368" s="68"/>
      <c r="I368" s="68"/>
    </row>
    <row r="369" spans="3:9" x14ac:dyDescent="0.2">
      <c r="C369" s="44"/>
      <c r="D369" s="64"/>
      <c r="E369" s="50"/>
      <c r="F369" s="42"/>
      <c r="G369" s="41"/>
      <c r="H369" s="68"/>
      <c r="I369" s="68"/>
    </row>
    <row r="370" spans="3:9" x14ac:dyDescent="0.2">
      <c r="C370" s="44"/>
      <c r="D370" s="64"/>
      <c r="E370" s="50"/>
      <c r="F370" s="42"/>
      <c r="G370" s="41"/>
      <c r="H370" s="68"/>
      <c r="I370" s="68"/>
    </row>
    <row r="371" spans="3:9" x14ac:dyDescent="0.2">
      <c r="C371" s="44"/>
      <c r="D371" s="64"/>
      <c r="E371" s="50"/>
      <c r="F371" s="42"/>
      <c r="G371" s="41"/>
      <c r="H371" s="68"/>
      <c r="I371" s="68"/>
    </row>
    <row r="372" spans="3:9" x14ac:dyDescent="0.2">
      <c r="C372" s="44"/>
      <c r="D372" s="64"/>
      <c r="E372" s="50"/>
      <c r="F372" s="42"/>
      <c r="G372" s="41"/>
      <c r="H372" s="68"/>
      <c r="I372" s="68"/>
    </row>
    <row r="373" spans="3:9" x14ac:dyDescent="0.2">
      <c r="C373" s="44"/>
      <c r="D373" s="64"/>
      <c r="E373" s="50"/>
      <c r="F373" s="42"/>
      <c r="G373" s="41"/>
      <c r="H373" s="68"/>
      <c r="I373" s="68"/>
    </row>
    <row r="374" spans="3:9" x14ac:dyDescent="0.2">
      <c r="C374" s="44"/>
      <c r="D374" s="64"/>
      <c r="E374" s="50"/>
      <c r="F374" s="42"/>
      <c r="G374" s="41"/>
      <c r="H374" s="68"/>
      <c r="I374" s="68"/>
    </row>
    <row r="375" spans="3:9" x14ac:dyDescent="0.2">
      <c r="C375" s="44"/>
      <c r="D375" s="64"/>
      <c r="E375" s="50"/>
      <c r="F375" s="42"/>
      <c r="G375" s="41"/>
      <c r="H375" s="68"/>
      <c r="I375" s="68"/>
    </row>
    <row r="376" spans="3:9" x14ac:dyDescent="0.2">
      <c r="C376" s="44"/>
      <c r="D376" s="64"/>
      <c r="E376" s="50"/>
      <c r="F376" s="42"/>
      <c r="G376" s="41"/>
      <c r="H376" s="68"/>
      <c r="I376" s="68"/>
    </row>
    <row r="377" spans="3:9" x14ac:dyDescent="0.2">
      <c r="C377" s="44"/>
      <c r="D377" s="64"/>
      <c r="E377" s="50"/>
      <c r="F377" s="42"/>
      <c r="G377" s="41"/>
      <c r="H377" s="68"/>
      <c r="I377" s="68"/>
    </row>
    <row r="378" spans="3:9" x14ac:dyDescent="0.2">
      <c r="C378" s="44"/>
      <c r="D378" s="64"/>
      <c r="E378" s="50"/>
      <c r="F378" s="42"/>
      <c r="G378" s="41"/>
      <c r="H378" s="68"/>
      <c r="I378" s="68"/>
    </row>
    <row r="379" spans="3:9" x14ac:dyDescent="0.2">
      <c r="C379" s="44"/>
      <c r="D379" s="64"/>
      <c r="E379" s="50"/>
      <c r="F379" s="42"/>
      <c r="G379" s="41"/>
      <c r="H379" s="68"/>
      <c r="I379" s="68"/>
    </row>
    <row r="380" spans="3:9" x14ac:dyDescent="0.2">
      <c r="C380" s="44"/>
      <c r="D380" s="64"/>
      <c r="E380" s="50"/>
      <c r="F380" s="42"/>
      <c r="G380" s="41"/>
      <c r="H380" s="68"/>
      <c r="I380" s="68"/>
    </row>
    <row r="381" spans="3:9" x14ac:dyDescent="0.2">
      <c r="C381" s="44"/>
      <c r="D381" s="64"/>
      <c r="E381" s="50"/>
      <c r="F381" s="42"/>
      <c r="G381" s="41"/>
      <c r="H381" s="68"/>
      <c r="I381" s="68"/>
    </row>
    <row r="382" spans="3:9" x14ac:dyDescent="0.2">
      <c r="C382" s="44"/>
      <c r="D382" s="64"/>
      <c r="E382" s="50"/>
      <c r="F382" s="42"/>
      <c r="G382" s="41"/>
      <c r="H382" s="68"/>
      <c r="I382" s="68"/>
    </row>
    <row r="383" spans="3:9" x14ac:dyDescent="0.2">
      <c r="C383" s="44"/>
      <c r="D383" s="64"/>
      <c r="E383" s="50"/>
      <c r="F383" s="50"/>
      <c r="G383" s="41"/>
      <c r="H383" s="68"/>
      <c r="I383" s="68"/>
    </row>
    <row r="384" spans="3:9" x14ac:dyDescent="0.2">
      <c r="C384" s="44"/>
      <c r="D384" s="64"/>
      <c r="E384" s="50"/>
      <c r="F384" s="50"/>
      <c r="G384" s="41"/>
      <c r="H384" s="68"/>
      <c r="I384" s="68"/>
    </row>
    <row r="385" spans="3:9" x14ac:dyDescent="0.2">
      <c r="C385" s="44"/>
      <c r="D385" s="64"/>
      <c r="E385" s="50"/>
      <c r="F385" s="50"/>
      <c r="G385" s="41"/>
      <c r="H385" s="68"/>
      <c r="I385" s="68"/>
    </row>
    <row r="386" spans="3:9" x14ac:dyDescent="0.2">
      <c r="C386" s="44"/>
      <c r="D386" s="64"/>
      <c r="E386" s="50"/>
      <c r="F386" s="50"/>
      <c r="G386" s="41"/>
      <c r="H386" s="68"/>
      <c r="I386" s="68"/>
    </row>
    <row r="387" spans="3:9" x14ac:dyDescent="0.2">
      <c r="C387" s="44"/>
      <c r="D387" s="64"/>
      <c r="E387" s="50"/>
      <c r="F387" s="50"/>
      <c r="G387" s="41"/>
      <c r="H387" s="68"/>
      <c r="I387" s="68"/>
    </row>
    <row r="388" spans="3:9" x14ac:dyDescent="0.2">
      <c r="C388" s="44"/>
      <c r="D388" s="64"/>
      <c r="E388" s="50"/>
      <c r="F388" s="50"/>
      <c r="G388" s="41"/>
      <c r="H388" s="68"/>
      <c r="I388" s="68"/>
    </row>
    <row r="389" spans="3:9" x14ac:dyDescent="0.2">
      <c r="C389" s="44"/>
      <c r="D389" s="64"/>
      <c r="E389" s="50"/>
      <c r="F389" s="50"/>
      <c r="G389" s="41"/>
      <c r="H389" s="68"/>
      <c r="I389" s="68"/>
    </row>
    <row r="390" spans="3:9" x14ac:dyDescent="0.2">
      <c r="C390" s="44"/>
      <c r="D390" s="64"/>
      <c r="E390" s="50"/>
      <c r="F390" s="50"/>
      <c r="G390" s="41"/>
      <c r="H390" s="68"/>
      <c r="I390" s="68"/>
    </row>
    <row r="391" spans="3:9" x14ac:dyDescent="0.2">
      <c r="C391" s="44"/>
      <c r="D391" s="64"/>
      <c r="E391" s="50"/>
      <c r="F391" s="50"/>
      <c r="G391" s="41"/>
      <c r="H391" s="68"/>
      <c r="I391" s="68"/>
    </row>
    <row r="392" spans="3:9" x14ac:dyDescent="0.2">
      <c r="C392" s="44"/>
      <c r="D392" s="64"/>
      <c r="E392" s="50"/>
      <c r="F392" s="50"/>
      <c r="G392" s="41"/>
      <c r="H392" s="68"/>
      <c r="I392" s="68"/>
    </row>
    <row r="393" spans="3:9" x14ac:dyDescent="0.2">
      <c r="C393" s="44"/>
      <c r="D393" s="64"/>
      <c r="E393" s="50"/>
      <c r="F393" s="50"/>
      <c r="G393" s="41"/>
      <c r="H393" s="68"/>
      <c r="I393" s="68"/>
    </row>
    <row r="394" spans="3:9" x14ac:dyDescent="0.2">
      <c r="C394" s="44"/>
      <c r="D394" s="64"/>
      <c r="E394" s="50"/>
      <c r="F394" s="42"/>
      <c r="G394" s="41"/>
      <c r="H394" s="68"/>
      <c r="I394" s="68"/>
    </row>
    <row r="395" spans="3:9" x14ac:dyDescent="0.2">
      <c r="C395" s="44"/>
      <c r="D395" s="64"/>
      <c r="E395" s="50"/>
      <c r="F395" s="50"/>
      <c r="G395" s="41"/>
      <c r="H395" s="68"/>
      <c r="I395" s="68"/>
    </row>
    <row r="396" spans="3:9" x14ac:dyDescent="0.2">
      <c r="C396" s="44"/>
      <c r="D396" s="64"/>
      <c r="E396" s="50"/>
      <c r="F396" s="50"/>
      <c r="G396" s="41"/>
      <c r="H396" s="68"/>
      <c r="I396" s="68"/>
    </row>
    <row r="397" spans="3:9" x14ac:dyDescent="0.2">
      <c r="C397" s="44"/>
      <c r="D397" s="64"/>
      <c r="E397" s="50"/>
      <c r="F397" s="50"/>
      <c r="G397" s="41"/>
      <c r="H397" s="68"/>
      <c r="I397" s="68"/>
    </row>
    <row r="398" spans="3:9" x14ac:dyDescent="0.2">
      <c r="C398" s="44"/>
      <c r="D398" s="64"/>
      <c r="E398" s="50"/>
      <c r="F398" s="50"/>
      <c r="G398" s="41"/>
      <c r="H398" s="68"/>
      <c r="I398" s="68"/>
    </row>
    <row r="399" spans="3:9" x14ac:dyDescent="0.2">
      <c r="C399" s="44"/>
      <c r="D399" s="64"/>
      <c r="E399" s="50"/>
      <c r="F399" s="42"/>
      <c r="G399" s="41"/>
      <c r="H399" s="68"/>
      <c r="I399" s="68"/>
    </row>
    <row r="400" spans="3:9" x14ac:dyDescent="0.2">
      <c r="C400" s="44"/>
      <c r="D400" s="64"/>
      <c r="E400" s="50"/>
      <c r="F400" s="42"/>
      <c r="G400" s="41"/>
      <c r="H400" s="68"/>
      <c r="I400" s="68"/>
    </row>
    <row r="401" spans="3:9" x14ac:dyDescent="0.2">
      <c r="C401" s="44"/>
      <c r="D401" s="64"/>
      <c r="E401" s="50"/>
      <c r="F401" s="42"/>
      <c r="G401" s="41"/>
      <c r="H401" s="68"/>
      <c r="I401" s="68"/>
    </row>
    <row r="402" spans="3:9" x14ac:dyDescent="0.2">
      <c r="C402" s="44"/>
      <c r="D402" s="64"/>
      <c r="E402" s="50"/>
      <c r="F402" s="42"/>
      <c r="G402" s="41"/>
      <c r="H402" s="68"/>
      <c r="I402" s="68"/>
    </row>
    <row r="403" spans="3:9" x14ac:dyDescent="0.2">
      <c r="C403" s="44"/>
      <c r="D403" s="64"/>
      <c r="E403" s="50"/>
      <c r="F403" s="42"/>
      <c r="G403" s="41"/>
      <c r="H403" s="68"/>
      <c r="I403" s="68"/>
    </row>
    <row r="404" spans="3:9" x14ac:dyDescent="0.2">
      <c r="C404" s="44"/>
      <c r="D404" s="64"/>
      <c r="E404" s="50"/>
      <c r="F404" s="50"/>
      <c r="G404" s="41"/>
      <c r="H404" s="68"/>
      <c r="I404" s="68"/>
    </row>
    <row r="405" spans="3:9" x14ac:dyDescent="0.2">
      <c r="C405" s="44"/>
      <c r="D405" s="64"/>
      <c r="E405" s="50"/>
      <c r="F405" s="50"/>
      <c r="G405" s="41"/>
      <c r="H405" s="68"/>
      <c r="I405" s="68"/>
    </row>
    <row r="406" spans="3:9" x14ac:dyDescent="0.2">
      <c r="C406" s="44"/>
      <c r="D406" s="64"/>
      <c r="E406" s="50"/>
      <c r="F406" s="42"/>
      <c r="G406" s="41"/>
      <c r="H406" s="68"/>
      <c r="I406" s="68"/>
    </row>
    <row r="407" spans="3:9" x14ac:dyDescent="0.2">
      <c r="C407" s="44"/>
      <c r="D407" s="64"/>
      <c r="E407" s="50"/>
      <c r="F407" s="50"/>
      <c r="G407" s="41"/>
      <c r="H407" s="68"/>
      <c r="I407" s="68"/>
    </row>
    <row r="408" spans="3:9" x14ac:dyDescent="0.2">
      <c r="C408" s="44"/>
      <c r="D408" s="64"/>
      <c r="E408" s="50"/>
      <c r="F408" s="42"/>
      <c r="G408" s="41"/>
      <c r="H408" s="68"/>
      <c r="I408" s="68"/>
    </row>
    <row r="409" spans="3:9" x14ac:dyDescent="0.2">
      <c r="C409" s="44"/>
      <c r="D409" s="64"/>
      <c r="E409" s="50"/>
      <c r="F409" s="42"/>
      <c r="G409" s="41"/>
      <c r="H409" s="68"/>
      <c r="I409" s="68"/>
    </row>
    <row r="410" spans="3:9" x14ac:dyDescent="0.2">
      <c r="C410" s="44"/>
      <c r="D410" s="64"/>
      <c r="E410" s="50"/>
      <c r="F410" s="42"/>
      <c r="G410" s="41"/>
      <c r="H410" s="68"/>
      <c r="I410" s="68"/>
    </row>
    <row r="411" spans="3:9" x14ac:dyDescent="0.2">
      <c r="C411" s="44"/>
      <c r="D411" s="64"/>
      <c r="E411" s="50"/>
      <c r="F411" s="42"/>
      <c r="G411" s="41"/>
      <c r="H411" s="68"/>
      <c r="I411" s="68"/>
    </row>
    <row r="412" spans="3:9" x14ac:dyDescent="0.2">
      <c r="C412" s="44"/>
      <c r="D412" s="64"/>
      <c r="E412" s="50"/>
      <c r="F412" s="42"/>
      <c r="G412" s="41"/>
      <c r="H412" s="68"/>
      <c r="I412" s="68"/>
    </row>
    <row r="413" spans="3:9" x14ac:dyDescent="0.2">
      <c r="C413" s="44"/>
      <c r="D413" s="64"/>
      <c r="E413" s="50"/>
      <c r="F413" s="42"/>
      <c r="G413" s="41"/>
      <c r="H413" s="68"/>
      <c r="I413" s="68"/>
    </row>
  </sheetData>
  <mergeCells count="2">
    <mergeCell ref="C16:I16"/>
    <mergeCell ref="E3:F3"/>
  </mergeCells>
  <phoneticPr fontId="6" type="noConversion"/>
  <dataValidations count="3">
    <dataValidation type="list" allowBlank="1" showInputMessage="1" showErrorMessage="1" sqref="G19:G62" xr:uid="{C40B4264-A4CC-044D-9911-2D5BF15F5B91}">
      <formula1>$F$4:$F$13</formula1>
    </dataValidation>
    <dataValidation type="list" allowBlank="1" showInputMessage="1" showErrorMessage="1" sqref="H237:H408 H203 H154:H187 H211 H209 H19:H134" xr:uid="{4287B399-FE6B-A049-AB90-29A27549261A}">
      <formula1>"Debit - Barclays, Debit - Santander, Credit - Amex, Credit - Barclays, Cash"</formula1>
    </dataValidation>
    <dataValidation type="list" allowBlank="1" showInputMessage="1" showErrorMessage="1" sqref="I237:I408 I203 I154:I187 I211 I209 I19:I134" xr:uid="{EDF9A241-F178-8745-B11E-7556C7CE0AFE}">
      <formula1>"Income, Expenditure"</formula1>
    </dataValidation>
  </dataValidations>
  <pageMargins left="0.7" right="0.7" top="0.75" bottom="0.75" header="0.3" footer="0.3"/>
  <pageSetup paperSize="9" orientation="portrait" horizontalDpi="0" verticalDpi="0"/>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2C37E-409F-B344-AB14-5FCD2637497C}">
  <dimension ref="A1:AG12"/>
  <sheetViews>
    <sheetView zoomScaleNormal="100" workbookViewId="0">
      <pane ySplit="1" topLeftCell="A2" activePane="bottomLeft" state="frozen"/>
      <selection pane="bottomLeft" activeCell="F31" sqref="F31"/>
    </sheetView>
  </sheetViews>
  <sheetFormatPr baseColWidth="10" defaultColWidth="12.1640625" defaultRowHeight="16" x14ac:dyDescent="0.2"/>
  <cols>
    <col min="1" max="1" width="13" bestFit="1" customWidth="1"/>
    <col min="2" max="2" width="19.1640625" bestFit="1" customWidth="1"/>
    <col min="4" max="4" width="19.1640625" bestFit="1" customWidth="1"/>
    <col min="5" max="5" width="15.5" bestFit="1" customWidth="1"/>
    <col min="6" max="6" width="8.6640625" bestFit="1" customWidth="1"/>
    <col min="7" max="8" width="6.83203125" bestFit="1" customWidth="1"/>
    <col min="9" max="9" width="7.83203125" bestFit="1" customWidth="1"/>
    <col min="10" max="10" width="9.33203125" bestFit="1" customWidth="1"/>
    <col min="11" max="11" width="10.83203125" bestFit="1" customWidth="1"/>
    <col min="12" max="12" width="9.33203125" bestFit="1" customWidth="1"/>
    <col min="13" max="13" width="10.33203125" bestFit="1" customWidth="1"/>
    <col min="14" max="14" width="9.33203125" bestFit="1" customWidth="1"/>
    <col min="15" max="15" width="12.33203125" bestFit="1" customWidth="1"/>
    <col min="16" max="16" width="7.1640625" bestFit="1" customWidth="1"/>
    <col min="17" max="19" width="10.83203125" bestFit="1" customWidth="1"/>
    <col min="22" max="22" width="13" bestFit="1" customWidth="1"/>
    <col min="23" max="23" width="19.1640625" bestFit="1" customWidth="1"/>
    <col min="25" max="25" width="13" bestFit="1" customWidth="1"/>
    <col min="26" max="26" width="19.5" bestFit="1" customWidth="1"/>
    <col min="28" max="28" width="13" bestFit="1" customWidth="1"/>
    <col min="29" max="29" width="19.1640625" bestFit="1" customWidth="1"/>
    <col min="31" max="31" width="19.1640625" bestFit="1" customWidth="1"/>
    <col min="32" max="32" width="15.5" bestFit="1" customWidth="1"/>
    <col min="33" max="33" width="10.83203125" bestFit="1" customWidth="1"/>
  </cols>
  <sheetData>
    <row r="1" spans="1:33" s="14" customFormat="1" ht="36" customHeight="1" x14ac:dyDescent="0.2"/>
    <row r="3" spans="1:33" x14ac:dyDescent="0.2">
      <c r="A3" s="186" t="s">
        <v>89</v>
      </c>
      <c r="B3" s="186"/>
      <c r="D3" s="87" t="s">
        <v>90</v>
      </c>
      <c r="E3" s="87"/>
      <c r="F3" s="30"/>
      <c r="G3" s="30"/>
      <c r="H3" s="30"/>
      <c r="I3" s="30"/>
      <c r="J3" s="30"/>
      <c r="K3" s="30"/>
      <c r="L3" s="30"/>
      <c r="M3" s="30"/>
      <c r="N3" s="30"/>
      <c r="V3" s="88" t="s">
        <v>91</v>
      </c>
      <c r="W3" s="88"/>
      <c r="Y3" s="88" t="s">
        <v>92</v>
      </c>
      <c r="Z3" s="88"/>
      <c r="AB3" s="89" t="s">
        <v>98</v>
      </c>
      <c r="AC3" s="89"/>
      <c r="AE3" s="88" t="s">
        <v>99</v>
      </c>
      <c r="AF3" s="88"/>
    </row>
    <row r="4" spans="1:33" x14ac:dyDescent="0.2">
      <c r="A4" s="36" t="s">
        <v>54</v>
      </c>
      <c r="B4" t="s">
        <v>67</v>
      </c>
      <c r="D4" s="36" t="s">
        <v>67</v>
      </c>
      <c r="E4" s="36" t="s">
        <v>58</v>
      </c>
      <c r="V4" s="36" t="s">
        <v>54</v>
      </c>
      <c r="W4" t="s">
        <v>67</v>
      </c>
      <c r="Y4" s="36" t="s">
        <v>54</v>
      </c>
      <c r="Z4" t="s">
        <v>68</v>
      </c>
      <c r="AB4" s="36" t="s">
        <v>54</v>
      </c>
      <c r="AC4" s="33" t="s">
        <v>67</v>
      </c>
      <c r="AE4" s="36" t="s">
        <v>67</v>
      </c>
      <c r="AF4" s="36" t="s">
        <v>58</v>
      </c>
    </row>
    <row r="5" spans="1:33" x14ac:dyDescent="0.2">
      <c r="A5" s="32" t="s">
        <v>100</v>
      </c>
      <c r="B5" s="33">
        <v>1704.75</v>
      </c>
      <c r="D5" s="36" t="s">
        <v>54</v>
      </c>
      <c r="E5" t="s">
        <v>76</v>
      </c>
      <c r="F5" t="s">
        <v>81</v>
      </c>
      <c r="G5" t="s">
        <v>77</v>
      </c>
      <c r="H5" t="s">
        <v>82</v>
      </c>
      <c r="I5" t="s">
        <v>85</v>
      </c>
      <c r="J5" t="s">
        <v>84</v>
      </c>
      <c r="K5" t="s">
        <v>55</v>
      </c>
      <c r="V5" s="32" t="s">
        <v>76</v>
      </c>
      <c r="W5" s="33">
        <v>1.5</v>
      </c>
      <c r="Y5" s="32" t="s">
        <v>63</v>
      </c>
      <c r="Z5" s="33">
        <v>2998.25</v>
      </c>
      <c r="AB5" s="32" t="s">
        <v>84</v>
      </c>
      <c r="AC5" s="33">
        <v>1250</v>
      </c>
      <c r="AE5" s="36" t="s">
        <v>54</v>
      </c>
      <c r="AF5" t="s">
        <v>84</v>
      </c>
      <c r="AG5" t="s">
        <v>55</v>
      </c>
    </row>
    <row r="6" spans="1:33" x14ac:dyDescent="0.2">
      <c r="A6" s="49" t="s">
        <v>73</v>
      </c>
      <c r="B6" s="33">
        <v>954.75000000000011</v>
      </c>
      <c r="D6" s="32" t="s">
        <v>100</v>
      </c>
      <c r="E6" s="33">
        <v>1.5</v>
      </c>
      <c r="F6" s="33">
        <v>222.3</v>
      </c>
      <c r="G6" s="33">
        <v>10.3</v>
      </c>
      <c r="H6" s="33">
        <v>57.45</v>
      </c>
      <c r="I6" s="33">
        <v>163.19999999999999</v>
      </c>
      <c r="J6" s="33">
        <v>1250</v>
      </c>
      <c r="K6" s="33">
        <v>1704.75</v>
      </c>
      <c r="V6" s="32" t="s">
        <v>81</v>
      </c>
      <c r="W6" s="33">
        <v>222.3</v>
      </c>
      <c r="Y6" s="32" t="s">
        <v>76</v>
      </c>
      <c r="Z6" s="33">
        <v>-1.5</v>
      </c>
      <c r="AB6" s="32" t="s">
        <v>55</v>
      </c>
      <c r="AC6" s="33">
        <v>1250</v>
      </c>
      <c r="AE6" s="32" t="s">
        <v>100</v>
      </c>
      <c r="AF6" s="33">
        <v>1250</v>
      </c>
      <c r="AG6" s="33">
        <v>1250</v>
      </c>
    </row>
    <row r="7" spans="1:33" x14ac:dyDescent="0.2">
      <c r="A7" s="49" t="s">
        <v>88</v>
      </c>
      <c r="B7" s="33">
        <v>750</v>
      </c>
      <c r="D7" s="49" t="s">
        <v>73</v>
      </c>
      <c r="E7" s="33">
        <v>1.5</v>
      </c>
      <c r="F7" s="33">
        <v>222.3</v>
      </c>
      <c r="G7" s="33">
        <v>10.3</v>
      </c>
      <c r="H7" s="33">
        <v>57.45</v>
      </c>
      <c r="I7" s="33">
        <v>163.19999999999999</v>
      </c>
      <c r="J7" s="33">
        <v>500</v>
      </c>
      <c r="K7" s="33">
        <v>954.75</v>
      </c>
      <c r="V7" s="32" t="s">
        <v>77</v>
      </c>
      <c r="W7" s="33">
        <v>10.3</v>
      </c>
      <c r="Y7" s="32" t="s">
        <v>81</v>
      </c>
      <c r="Z7" s="33">
        <v>-222.3</v>
      </c>
      <c r="AE7" s="49" t="s">
        <v>73</v>
      </c>
      <c r="AF7" s="33">
        <v>500</v>
      </c>
      <c r="AG7" s="33">
        <v>500</v>
      </c>
    </row>
    <row r="8" spans="1:33" x14ac:dyDescent="0.2">
      <c r="A8" s="32" t="s">
        <v>55</v>
      </c>
      <c r="B8" s="33">
        <v>1704.75</v>
      </c>
      <c r="D8" s="49" t="s">
        <v>88</v>
      </c>
      <c r="E8" s="33"/>
      <c r="F8" s="33"/>
      <c r="G8" s="33"/>
      <c r="H8" s="33"/>
      <c r="I8" s="33"/>
      <c r="J8" s="33">
        <v>750</v>
      </c>
      <c r="K8" s="33">
        <v>750</v>
      </c>
      <c r="V8" s="32" t="s">
        <v>82</v>
      </c>
      <c r="W8" s="33">
        <v>57.45</v>
      </c>
      <c r="Y8" s="32" t="s">
        <v>77</v>
      </c>
      <c r="Z8" s="33">
        <v>-10.3</v>
      </c>
      <c r="AE8" s="49" t="s">
        <v>88</v>
      </c>
      <c r="AF8" s="33">
        <v>750</v>
      </c>
      <c r="AG8" s="33">
        <v>750</v>
      </c>
    </row>
    <row r="9" spans="1:33" x14ac:dyDescent="0.2">
      <c r="D9" s="32" t="s">
        <v>55</v>
      </c>
      <c r="E9" s="33">
        <v>1.5</v>
      </c>
      <c r="F9" s="33">
        <v>222.3</v>
      </c>
      <c r="G9" s="33">
        <v>10.3</v>
      </c>
      <c r="H9" s="33">
        <v>57.45</v>
      </c>
      <c r="I9" s="33">
        <v>163.19999999999999</v>
      </c>
      <c r="J9" s="33">
        <v>1250</v>
      </c>
      <c r="K9" s="33">
        <v>1704.75</v>
      </c>
      <c r="V9" s="32" t="s">
        <v>85</v>
      </c>
      <c r="W9" s="33">
        <v>163.19999999999999</v>
      </c>
      <c r="Y9" s="32" t="s">
        <v>82</v>
      </c>
      <c r="Z9" s="33">
        <v>-57.45</v>
      </c>
      <c r="AE9" s="32" t="s">
        <v>55</v>
      </c>
      <c r="AF9" s="33">
        <v>1250</v>
      </c>
      <c r="AG9" s="33">
        <v>1250</v>
      </c>
    </row>
    <row r="10" spans="1:33" x14ac:dyDescent="0.2">
      <c r="V10" s="32" t="s">
        <v>84</v>
      </c>
      <c r="W10" s="33">
        <v>1250</v>
      </c>
      <c r="Y10" s="32" t="s">
        <v>85</v>
      </c>
      <c r="Z10" s="33">
        <v>-163.19999999999999</v>
      </c>
    </row>
    <row r="11" spans="1:33" x14ac:dyDescent="0.2">
      <c r="V11" s="32" t="s">
        <v>55</v>
      </c>
      <c r="W11" s="33">
        <v>1704.75</v>
      </c>
      <c r="Y11" s="32" t="s">
        <v>84</v>
      </c>
      <c r="Z11" s="33">
        <v>-1250</v>
      </c>
    </row>
    <row r="12" spans="1:33" x14ac:dyDescent="0.2">
      <c r="Y12" s="32" t="s">
        <v>69</v>
      </c>
      <c r="Z12" s="33">
        <v>1293.5</v>
      </c>
    </row>
  </sheetData>
  <dataConsolidate/>
  <mergeCells count="1">
    <mergeCell ref="A3:B3"/>
  </mergeCells>
  <pageMargins left="0.7" right="0.7" top="0.75" bottom="0.75" header="0.3" footer="0.3"/>
  <drawing r:id="rId7"/>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Dashboard</vt:lpstr>
      <vt:lpstr>Compound Interest Calc</vt:lpstr>
      <vt:lpstr>Sheet2</vt:lpstr>
      <vt:lpstr>Income Tax Calc</vt:lpstr>
      <vt:lpstr>Tracker</vt:lpstr>
      <vt:lpstr>Pivot 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Dryas</dc:creator>
  <cp:lastModifiedBy>Mario Dryas</cp:lastModifiedBy>
  <dcterms:created xsi:type="dcterms:W3CDTF">2022-08-16T06:08:33Z</dcterms:created>
  <dcterms:modified xsi:type="dcterms:W3CDTF">2024-06-08T04:07:45Z</dcterms:modified>
</cp:coreProperties>
</file>